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CBCE09B0-64E5-4C13-9B07-48B4646609E8}" xr6:coauthVersionLast="47" xr6:coauthVersionMax="47" xr10:uidLastSave="{00000000-0000-0000-0000-000000000000}"/>
  <workbookProtection workbookAlgorithmName="SHA-512" workbookHashValue="Tv3HAjHjQ15DI+WF0nJ8pqhweEpNGXA1Ib3p7A/JpluBybIQWV18Mv6A4e5tIISLOrWGOGIuLraUnCWRXDUBRg==" workbookSaltValue="P1BqBBUqz39P4+r4KbxZrg==" workbookSpinCount="100000" lockStructure="1"/>
  <bookViews>
    <workbookView xWindow="24480" yWindow="2244" windowWidth="21600" windowHeight="11292"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L19" i="4"/>
  <c r="L20" i="4"/>
  <c r="L21" i="4"/>
  <c r="L22" i="4"/>
  <c r="L23" i="4"/>
  <c r="L24" i="4"/>
  <c r="L25" i="4"/>
  <c r="L26" i="4"/>
  <c r="L18" i="4"/>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L14" i="4"/>
  <c r="L13" i="4"/>
  <c r="L12" i="4"/>
  <c r="L11" i="4"/>
  <c r="L10" i="4"/>
  <c r="L9" i="4"/>
  <c r="L8" i="4"/>
  <c r="L7" i="4"/>
  <c r="L6" i="4"/>
  <c r="I15" i="5" l="1"/>
  <c r="G15" i="5"/>
  <c r="L15" i="4"/>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<sst xmlns="http://schemas.openxmlformats.org/spreadsheetml/2006/main" count="649" uniqueCount="261">
  <si>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</si>
  <si>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</si>
  <si>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</si>
  <si>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</si>
  <si>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</si>
  <si>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</si>
  <si>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</si>
  <si>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</si>
  <si>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</si>
  <si>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</si>
  <si>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</si>
  <si>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</si>
  <si>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</si>
  <si>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</si>
  <si>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</si>
  <si>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</si>
  <si>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</si>
  <si>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</si>
  <si>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</si>
  <si>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</si>
  <si>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</si>
  <si>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</si>
  <si>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</si>
  <si>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</si>
  <si>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</si>
  <si>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</si>
  <si>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</si>
  <si>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</si>
  <si>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</si>
  <si>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</si>
  <si>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</si>
  <si>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</si>
  <si>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</si>
  <si>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</si>
  <si>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</si>
  <si>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</si>
  <si>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</si>
  <si>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</si>
  <si>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</si>
  <si>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</si>
  <si>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</si>
  <si>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</si>
  <si>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</si>
  <si>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</si>
  <si>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</si>
  <si>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</si>
  <si>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</si>
  <si>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</si>
  <si>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</si>
  <si>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</si>
  <si>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</si>
  <si>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</si>
  <si>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</si>
  <si>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</si>
  <si>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</si>
  <si>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</si>
  <si>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</si>
  <si>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</si>
  <si>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</si>
  <si>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</si>
  <si>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</si>
  <si>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</si>
  <si>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</si>
  <si>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</si>
  <si>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</si>
  <si>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</si>
  <si>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</si>
  <si>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</si>
  <si>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</si>
  <si>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</si>
  <si>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</si>
  <si>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</si>
  <si>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</si>
  <si>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</si>
  <si>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</si>
  <si>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</si>
  <si>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</si>
  <si>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</si>
  <si>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</si>
  <si>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</si>
  <si>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</si>
  <si>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</si>
  <si>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</si>
  <si>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</si>
  <si>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</si>
  <si>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</si>
  <si>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</si>
  <si>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</si>
  <si>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</si>
  <si>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</si>
  <si>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</si>
  <si>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</si>
  <si>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</si>
  <si>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</si>
  <si>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</si>
  <si>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</si>
  <si>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</si>
  <si>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</si>
  <si>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</si>
  <si>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</si>
  <si>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</si>
  <si>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</si>
  <si>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</si>
  <si>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</si>
  <si>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</si>
  <si>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</si>
  <si>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</si>
  <si>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</si>
  <si>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</si>
  <si>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</si>
  <si>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</si>
  <si>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</si>
  <si>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</si>
  <si>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</si>
  <si>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</si>
  <si>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</si>
  <si>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</si>
  <si>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</si>
  <si>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</si>
  <si>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</si>
  <si>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</si>
  <si>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</si>
  <si>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</si>
  <si>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</si>
  <si>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</si>
  <si>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</si>
  <si>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</si>
  <si>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</si>
  <si>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</si>
  <si>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</si>
  <si>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</si>
  <si>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</si>
  <si>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</si>
  <si>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</si>
  <si>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</si>
  <si>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</si>
  <si>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</si>
  <si>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</si>
  <si>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</si>
  <si>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</si>
  <si>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</si>
  <si>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</si>
  <si>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</si>
  <si>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</si>
  <si>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</si>
  <si>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</si>
  <si>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</si>
  <si>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</si>
  <si>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</si>
  <si>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</si>
  <si>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</si>
  <si>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</si>
  <si>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</si>
  <si>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</si>
  <si>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</si>
  <si>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</si>
  <si>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</si>
  <si>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</si>
  <si>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</si>
  <si>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</si>
  <si>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</si>
  <si>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</si>
  <si>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</si>
  <si>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</si>
  <si>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</si>
  <si>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</si>
  <si>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</si>
  <si>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</si>
  <si>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</si>
  <si>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</si>
  <si>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</si>
  <si>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</si>
  <si>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</si>
  <si>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</si>
  <si>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</si>
  <si>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</si>
  <si>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</si>
  <si>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</si>
  <si>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</si>
  <si>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</si>
  <si>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</si>
  <si>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</si>
  <si>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</si>
  <si>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</si>
  <si>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</si>
  <si>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</si>
  <si>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</si>
  <si>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</si>
  <si>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</si>
  <si>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</si>
  <si>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</si>
  <si>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</si>
  <si>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</si>
  <si>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</si>
  <si>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</si>
  <si>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</si>
  <si>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</si>
  <si>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</si>
  <si>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</si>
  <si>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</si>
  <si>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</si>
  <si>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</si>
  <si>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</si>
  <si>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</si>
  <si>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</si>
  <si>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19011 1.00% above SMI for term</t>
  </si>
  <si>
    <t>MySafeHome Exclusive</t>
  </si>
  <si>
    <t>Liquid</t>
  </si>
  <si>
    <t>19012 0.00% above SMI for Term</t>
  </si>
  <si>
    <t>Complete</t>
  </si>
  <si>
    <t>3MCE</t>
  </si>
  <si>
    <t>State Pension Age</t>
  </si>
  <si>
    <t>National Insurance Income</t>
  </si>
  <si>
    <t>Pension Income (taxable)</t>
  </si>
  <si>
    <t>10190 5.44% Two Year Fixed Residential Further Advance</t>
  </si>
  <si>
    <t>10191 6.25% Two Year Fixed Expat Residential Further Advance</t>
  </si>
  <si>
    <t>13212 3.25% Two Year Discount Residential</t>
  </si>
  <si>
    <t>13213 3.15% Two Year Discount Residential</t>
  </si>
  <si>
    <t>13214 2.85% Two Year Discount Residential</t>
  </si>
  <si>
    <t>19006F Variable for Term Further Advance</t>
  </si>
  <si>
    <t>13217 2.40% 2Yr Discount Expat Resi Large Loan</t>
  </si>
  <si>
    <t>13218 2.25% 2Yr Discount Expat Resi Large Loan</t>
  </si>
  <si>
    <t>13219 2.10% 2Yr Discount Expat Resi Large Loan</t>
  </si>
  <si>
    <t>SPF</t>
  </si>
  <si>
    <t>13221 2.79% Two Year Discount Expat Resi</t>
  </si>
  <si>
    <t>13222 2.59% Two Year Discount Expat Resi</t>
  </si>
  <si>
    <t>MAB</t>
  </si>
  <si>
    <t>Pinnacle</t>
  </si>
  <si>
    <t>Connect FA</t>
  </si>
  <si>
    <t>10199 5.70% Residential Five Year Fixed (31/10/2030)</t>
  </si>
  <si>
    <t>5yr</t>
  </si>
  <si>
    <t>10201 6.00% Resi 5 Yr Fix (until 31/10/2030)</t>
  </si>
  <si>
    <t>10202 6.50% Expat Residential 5 Yr Fixed (31/10/2030)</t>
  </si>
  <si>
    <t>13223 2.75% 2 Year Discount Interest Only</t>
  </si>
  <si>
    <t>13224 2.09% 2 Year Discount Large Loan</t>
  </si>
  <si>
    <t>13227 1.99% 2 Year Discount Large Loan</t>
  </si>
  <si>
    <t>13228 1.89% 2 Year Discount Large Loan</t>
  </si>
  <si>
    <t>13230 2.29% Two Year Discount Expat Resi</t>
  </si>
  <si>
    <t>13231 2.09% Expat Resi Two Year Discount</t>
  </si>
  <si>
    <t>13232 1.69% Expat Residential Two Year Discount</t>
  </si>
  <si>
    <t>SBG</t>
  </si>
  <si>
    <t>10203 5.70% Interest Only Two Year Fixed</t>
  </si>
  <si>
    <t>10204 5.40% Two Year Fixed</t>
  </si>
  <si>
    <t>10205 6.2% Expat Residential Two Year Fixed</t>
  </si>
  <si>
    <t>10217 5.45% 2 Yr Fxd Resi Skilled Worker Visa</t>
  </si>
  <si>
    <t>10218 5.45% Fxd until 31/10/2030 Resi Skilled Worker Visa</t>
  </si>
  <si>
    <t>10219 5.70% 2 Yr Fxd Resi Skilled Worker Visa</t>
  </si>
  <si>
    <t>10220 5.70% Fxd until 31/10/2030 Resi Skilled Worker Visa</t>
  </si>
  <si>
    <t>10221 5.50% Residential Two Year Fixed</t>
  </si>
  <si>
    <t>10222 4.99% Residential 5 Year Fixed until 31/10/2030</t>
  </si>
  <si>
    <t>13245 2.69% 2 Yr Dsc Resi Skilled Worker Visa</t>
  </si>
  <si>
    <t>13246 2.54% 2 Yr Dsc Resi Skilled Worker Visa</t>
  </si>
  <si>
    <t>10247 5.54% Two Year Fixed Residential Further Advance</t>
  </si>
  <si>
    <t>10248 6.35% Two Year Fixed Expat Residential Further Advance</t>
  </si>
  <si>
    <t>10229 5.70% Residential Five Year Fixed (31/01/2031)</t>
  </si>
  <si>
    <t>10230 6.00% Resi 5 Yr Fix (until 31/01/2031)</t>
  </si>
  <si>
    <t>10231 4.99% Residential 5 Year Fixed until 31/01/2031</t>
  </si>
  <si>
    <t>10232 5.45% Fxd until 31/01/2031 Resi Skilled Worker Visa</t>
  </si>
  <si>
    <t>10233 5.70% Fxd until 31/01/2031 Resi Skilled Worker Visa</t>
  </si>
  <si>
    <t>10234 6.50% Expat Residential 5 Yr Fixed (31/01/2031)</t>
  </si>
  <si>
    <t>External Version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</si>
</sst>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13" fillId="0" borderId="0" xfId="0" applyFont="1" applyAlignment="1">
      <alignment horizontal="center"/>
    </xf>
    <xf numFmtId="0" fontId="0" fillId="0" borderId="0" xfId="0"/>
    <xf numFmtId="0" fontId="19" fillId="0" borderId="0" xfId="0" applyFont="1" applyAlignment="1">
      <alignment horizont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71" tableType="queryTable" totalsRowShown="0">
  <autoFilter ref="A1:H71"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tabSelected="1"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30">
        <f ca="1">TODAY()</f>
        <v>45979</v>
      </c>
      <c r="C1" s="131"/>
    </row>
    <row r="2" spans="1:12" x14ac:dyDescent="0.25">
      <c r="A2" t="s">
        <v>260</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213</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7" t="s">
        <v>176</v>
      </c>
      <c r="J17" s="128"/>
    </row>
    <row r="18" spans="1:10" x14ac:dyDescent="0.25">
      <c r="H18" s="107" t="s">
        <v>15</v>
      </c>
      <c r="I18" s="127" t="s">
        <v>177</v>
      </c>
      <c r="J18" s="128"/>
    </row>
    <row r="19" spans="1:10" x14ac:dyDescent="0.25">
      <c r="A19" s="84"/>
      <c r="H19" s="107" t="s">
        <v>16</v>
      </c>
      <c r="I19" s="127" t="s">
        <v>178</v>
      </c>
      <c r="J19" s="128"/>
    </row>
    <row r="20" spans="1:10" x14ac:dyDescent="0.25">
      <c r="H20" s="107" t="s">
        <v>17</v>
      </c>
      <c r="I20" s="127" t="s">
        <v>179</v>
      </c>
      <c r="J20" s="128"/>
    </row>
    <row r="21" spans="1:10" x14ac:dyDescent="0.25">
      <c r="H21" s="107" t="s">
        <v>18</v>
      </c>
      <c r="I21" s="127" t="s">
        <v>180</v>
      </c>
      <c r="J21" s="128"/>
    </row>
    <row r="22" spans="1:10" x14ac:dyDescent="0.25">
      <c r="H22" s="107" t="s">
        <v>19</v>
      </c>
      <c r="I22" s="127" t="s">
        <v>181</v>
      </c>
      <c r="J22" s="128"/>
    </row>
    <row r="23" spans="1:10" x14ac:dyDescent="0.25">
      <c r="H23" s="107" t="s">
        <v>20</v>
      </c>
      <c r="I23" s="127" t="s">
        <v>182</v>
      </c>
      <c r="J23" s="128"/>
    </row>
    <row r="24" spans="1:10" x14ac:dyDescent="0.25">
      <c r="H24" s="8" t="s">
        <v>183</v>
      </c>
      <c r="I24" s="129" t="s">
        <v>184</v>
      </c>
      <c r="J24" s="128"/>
    </row>
    <row r="25" spans="1:10" x14ac:dyDescent="0.25">
      <c r="H25" s="8" t="s">
        <v>185</v>
      </c>
      <c r="I25" s="129" t="s">
        <v>186</v>
      </c>
      <c r="J25" s="128"/>
    </row>
  </sheetData>
  <sheetProtection algorithmName="SHA-512" hashValue="4tVTlJcNJn6O0D5Pk5pS1w/lq4x7lx24Hpf4HzGyXm9mx4kLh+UQ52EnwEFhdYGLMmBOlU/KPnk3K5lIhuBXSA==" saltValue="5HqSGod/TmnHWt46thrL9g==" spinCount="100000" sheet="1" selectLockedCells="1"/>
  <mergeCells count="10">
    <mergeCell ref="B1:C1"/>
    <mergeCell ref="I17:J17"/>
    <mergeCell ref="I18:J18"/>
    <mergeCell ref="I19:J19"/>
    <mergeCell ref="I20:J20"/>
    <mergeCell ref="I21:J21"/>
    <mergeCell ref="I22:J22"/>
    <mergeCell ref="I23:J23"/>
    <mergeCell ref="I24:J24"/>
    <mergeCell ref="I25:J25"/>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71"/>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21.85546875" bestFit="1" customWidth="1"/>
  </cols>
  <sheetData>
    <row r="1" spans="1:8" x14ac:dyDescent="0.25">
      <c r="A1" t="s">
        <v>140</v>
      </c>
      <c r="B1" t="s">
        <v>141</v>
      </c>
      <c r="C1" t="s">
        <v>142</v>
      </c>
      <c r="D1" t="s">
        <v>143</v>
      </c>
      <c r="E1" t="s">
        <v>144</v>
      </c>
      <c r="F1" t="s">
        <v>145</v>
      </c>
      <c r="G1" t="s">
        <v>146</v>
      </c>
      <c r="H1" t="s">
        <v>147</v>
      </c>
    </row>
    <row r="2" spans="1:8" x14ac:dyDescent="0.25">
      <c r="A2" t="s">
        <v>214</v>
      </c>
      <c r="B2">
        <v>8.09</v>
      </c>
      <c r="C2">
        <v>5.44</v>
      </c>
      <c r="D2">
        <v>8.39</v>
      </c>
      <c r="E2" t="s">
        <v>150</v>
      </c>
      <c r="F2" t="s">
        <v>148</v>
      </c>
      <c r="G2" t="s">
        <v>150</v>
      </c>
      <c r="H2" t="s">
        <v>175</v>
      </c>
    </row>
    <row r="3" spans="1:8" x14ac:dyDescent="0.25">
      <c r="A3" t="s">
        <v>215</v>
      </c>
      <c r="B3">
        <v>8.09</v>
      </c>
      <c r="C3">
        <v>6.25</v>
      </c>
      <c r="D3">
        <v>8.39</v>
      </c>
      <c r="E3" t="s">
        <v>150</v>
      </c>
      <c r="F3" t="s">
        <v>148</v>
      </c>
      <c r="G3" t="s">
        <v>150</v>
      </c>
      <c r="H3" t="s">
        <v>175</v>
      </c>
    </row>
    <row r="4" spans="1:8" x14ac:dyDescent="0.25">
      <c r="A4" t="s">
        <v>229</v>
      </c>
      <c r="B4">
        <v>8.09</v>
      </c>
      <c r="C4">
        <v>5.7</v>
      </c>
      <c r="D4">
        <v>5.7</v>
      </c>
      <c r="E4" t="s">
        <v>230</v>
      </c>
      <c r="F4" t="s">
        <v>148</v>
      </c>
      <c r="G4" t="s">
        <v>230</v>
      </c>
      <c r="H4" t="s">
        <v>149</v>
      </c>
    </row>
    <row r="5" spans="1:8" x14ac:dyDescent="0.25">
      <c r="A5" t="s">
        <v>231</v>
      </c>
      <c r="B5">
        <v>8.09</v>
      </c>
      <c r="C5">
        <v>6</v>
      </c>
      <c r="D5">
        <v>6</v>
      </c>
      <c r="E5" t="s">
        <v>230</v>
      </c>
      <c r="F5" t="s">
        <v>148</v>
      </c>
      <c r="G5" t="s">
        <v>230</v>
      </c>
      <c r="H5" t="s">
        <v>149</v>
      </c>
    </row>
    <row r="6" spans="1:8" x14ac:dyDescent="0.25">
      <c r="A6" t="s">
        <v>232</v>
      </c>
      <c r="B6">
        <v>8.09</v>
      </c>
      <c r="C6">
        <v>6.5</v>
      </c>
      <c r="D6">
        <v>6.5</v>
      </c>
      <c r="E6" t="s">
        <v>230</v>
      </c>
      <c r="F6" t="s">
        <v>148</v>
      </c>
      <c r="G6" t="s">
        <v>230</v>
      </c>
      <c r="H6" t="s">
        <v>209</v>
      </c>
    </row>
    <row r="7" spans="1:8" x14ac:dyDescent="0.25">
      <c r="A7" t="s">
        <v>232</v>
      </c>
      <c r="B7">
        <v>8.09</v>
      </c>
      <c r="C7">
        <v>6.5</v>
      </c>
      <c r="D7">
        <v>6.5</v>
      </c>
      <c r="E7" t="s">
        <v>230</v>
      </c>
      <c r="F7" t="s">
        <v>148</v>
      </c>
      <c r="G7" t="s">
        <v>230</v>
      </c>
      <c r="H7" t="s">
        <v>228</v>
      </c>
    </row>
    <row r="8" spans="1:8" x14ac:dyDescent="0.25">
      <c r="A8" t="s">
        <v>232</v>
      </c>
      <c r="B8">
        <v>8.09</v>
      </c>
      <c r="C8">
        <v>6.5</v>
      </c>
      <c r="D8">
        <v>6.5</v>
      </c>
      <c r="E8" t="s">
        <v>230</v>
      </c>
      <c r="F8" t="s">
        <v>148</v>
      </c>
      <c r="G8" t="s">
        <v>230</v>
      </c>
      <c r="H8" t="s">
        <v>207</v>
      </c>
    </row>
    <row r="9" spans="1:8" x14ac:dyDescent="0.25">
      <c r="A9" t="s">
        <v>232</v>
      </c>
      <c r="B9">
        <v>8.09</v>
      </c>
      <c r="C9">
        <v>6.5</v>
      </c>
      <c r="D9">
        <v>6.5</v>
      </c>
      <c r="E9" t="s">
        <v>230</v>
      </c>
      <c r="F9" t="s">
        <v>148</v>
      </c>
      <c r="G9" t="s">
        <v>230</v>
      </c>
      <c r="H9" t="s">
        <v>227</v>
      </c>
    </row>
    <row r="10" spans="1:8" x14ac:dyDescent="0.25">
      <c r="A10" t="s">
        <v>232</v>
      </c>
      <c r="B10">
        <v>8.09</v>
      </c>
      <c r="C10">
        <v>6.5</v>
      </c>
      <c r="D10">
        <v>6.5</v>
      </c>
      <c r="E10" t="s">
        <v>230</v>
      </c>
      <c r="F10" t="s">
        <v>148</v>
      </c>
      <c r="G10" t="s">
        <v>230</v>
      </c>
      <c r="H10" t="s">
        <v>223</v>
      </c>
    </row>
    <row r="11" spans="1:8" x14ac:dyDescent="0.25">
      <c r="A11" t="s">
        <v>232</v>
      </c>
      <c r="B11">
        <v>8.09</v>
      </c>
      <c r="C11">
        <v>6.5</v>
      </c>
      <c r="D11">
        <v>6.5</v>
      </c>
      <c r="E11" t="s">
        <v>230</v>
      </c>
      <c r="F11" t="s">
        <v>148</v>
      </c>
      <c r="G11" t="s">
        <v>230</v>
      </c>
      <c r="H11" t="s">
        <v>210</v>
      </c>
    </row>
    <row r="12" spans="1:8" x14ac:dyDescent="0.25">
      <c r="A12" t="s">
        <v>241</v>
      </c>
      <c r="B12">
        <v>8.09</v>
      </c>
      <c r="C12">
        <v>5.7</v>
      </c>
      <c r="D12">
        <v>8.39</v>
      </c>
      <c r="E12" t="s">
        <v>150</v>
      </c>
      <c r="F12" t="s">
        <v>148</v>
      </c>
      <c r="G12" t="s">
        <v>150</v>
      </c>
      <c r="H12" t="s">
        <v>149</v>
      </c>
    </row>
    <row r="13" spans="1:8" x14ac:dyDescent="0.25">
      <c r="A13" t="s">
        <v>242</v>
      </c>
      <c r="B13">
        <v>8.09</v>
      </c>
      <c r="C13">
        <v>5.4</v>
      </c>
      <c r="D13">
        <v>8.39</v>
      </c>
      <c r="E13" t="s">
        <v>150</v>
      </c>
      <c r="F13" t="s">
        <v>148</v>
      </c>
      <c r="G13" t="s">
        <v>150</v>
      </c>
      <c r="H13" t="s">
        <v>149</v>
      </c>
    </row>
    <row r="14" spans="1:8" x14ac:dyDescent="0.25">
      <c r="A14" t="s">
        <v>243</v>
      </c>
      <c r="B14">
        <v>8.09</v>
      </c>
      <c r="C14">
        <v>6.2</v>
      </c>
      <c r="D14">
        <v>8.39</v>
      </c>
      <c r="E14" t="s">
        <v>150</v>
      </c>
      <c r="F14" t="s">
        <v>148</v>
      </c>
      <c r="G14" t="s">
        <v>150</v>
      </c>
      <c r="H14" t="s">
        <v>210</v>
      </c>
    </row>
    <row r="15" spans="1:8" x14ac:dyDescent="0.25">
      <c r="A15" t="s">
        <v>243</v>
      </c>
      <c r="B15">
        <v>8.09</v>
      </c>
      <c r="C15">
        <v>6.2</v>
      </c>
      <c r="D15">
        <v>8.39</v>
      </c>
      <c r="E15" t="s">
        <v>150</v>
      </c>
      <c r="F15" t="s">
        <v>148</v>
      </c>
      <c r="G15" t="s">
        <v>150</v>
      </c>
      <c r="H15" t="s">
        <v>228</v>
      </c>
    </row>
    <row r="16" spans="1:8" x14ac:dyDescent="0.25">
      <c r="A16" t="s">
        <v>243</v>
      </c>
      <c r="B16">
        <v>8.09</v>
      </c>
      <c r="C16">
        <v>6.2</v>
      </c>
      <c r="D16">
        <v>8.39</v>
      </c>
      <c r="E16" t="s">
        <v>150</v>
      </c>
      <c r="F16" t="s">
        <v>148</v>
      </c>
      <c r="G16" t="s">
        <v>150</v>
      </c>
      <c r="H16" t="s">
        <v>207</v>
      </c>
    </row>
    <row r="17" spans="1:8" x14ac:dyDescent="0.25">
      <c r="A17" t="s">
        <v>243</v>
      </c>
      <c r="B17">
        <v>8.09</v>
      </c>
      <c r="C17">
        <v>6.2</v>
      </c>
      <c r="D17">
        <v>8.39</v>
      </c>
      <c r="E17" t="s">
        <v>150</v>
      </c>
      <c r="F17" t="s">
        <v>148</v>
      </c>
      <c r="G17" t="s">
        <v>150</v>
      </c>
      <c r="H17" t="s">
        <v>223</v>
      </c>
    </row>
    <row r="18" spans="1:8" x14ac:dyDescent="0.25">
      <c r="A18" t="s">
        <v>243</v>
      </c>
      <c r="B18">
        <v>8.09</v>
      </c>
      <c r="C18">
        <v>6.2</v>
      </c>
      <c r="D18">
        <v>8.39</v>
      </c>
      <c r="E18" t="s">
        <v>150</v>
      </c>
      <c r="F18" t="s">
        <v>148</v>
      </c>
      <c r="G18" t="s">
        <v>150</v>
      </c>
      <c r="H18" t="s">
        <v>209</v>
      </c>
    </row>
    <row r="19" spans="1:8" x14ac:dyDescent="0.25">
      <c r="A19" t="s">
        <v>243</v>
      </c>
      <c r="B19">
        <v>8.09</v>
      </c>
      <c r="C19">
        <v>6.2</v>
      </c>
      <c r="D19">
        <v>8.39</v>
      </c>
      <c r="E19" t="s">
        <v>150</v>
      </c>
      <c r="F19" t="s">
        <v>148</v>
      </c>
      <c r="G19" t="s">
        <v>150</v>
      </c>
      <c r="H19" t="s">
        <v>227</v>
      </c>
    </row>
    <row r="20" spans="1:8" x14ac:dyDescent="0.25">
      <c r="A20" t="s">
        <v>244</v>
      </c>
      <c r="B20">
        <v>8.09</v>
      </c>
      <c r="C20">
        <v>5.45</v>
      </c>
      <c r="D20">
        <v>8.39</v>
      </c>
      <c r="E20" t="s">
        <v>150</v>
      </c>
      <c r="F20" t="s">
        <v>148</v>
      </c>
      <c r="G20" t="s">
        <v>150</v>
      </c>
      <c r="H20" t="s">
        <v>240</v>
      </c>
    </row>
    <row r="21" spans="1:8" x14ac:dyDescent="0.25">
      <c r="A21" t="s">
        <v>244</v>
      </c>
      <c r="B21">
        <v>8.09</v>
      </c>
      <c r="C21">
        <v>5.45</v>
      </c>
      <c r="D21">
        <v>8.39</v>
      </c>
      <c r="E21" t="s">
        <v>150</v>
      </c>
      <c r="F21" t="s">
        <v>148</v>
      </c>
      <c r="G21" t="s">
        <v>150</v>
      </c>
      <c r="H21" t="s">
        <v>226</v>
      </c>
    </row>
    <row r="22" spans="1:8" x14ac:dyDescent="0.25">
      <c r="A22" t="s">
        <v>245</v>
      </c>
      <c r="B22">
        <v>8.09</v>
      </c>
      <c r="C22">
        <v>5.45</v>
      </c>
      <c r="D22">
        <v>5.45</v>
      </c>
      <c r="E22" t="s">
        <v>230</v>
      </c>
      <c r="F22" t="s">
        <v>148</v>
      </c>
      <c r="G22" t="s">
        <v>230</v>
      </c>
      <c r="H22" t="s">
        <v>240</v>
      </c>
    </row>
    <row r="23" spans="1:8" x14ac:dyDescent="0.25">
      <c r="A23" t="s">
        <v>245</v>
      </c>
      <c r="B23">
        <v>8.09</v>
      </c>
      <c r="C23">
        <v>5.45</v>
      </c>
      <c r="D23">
        <v>5.45</v>
      </c>
      <c r="E23" t="s">
        <v>230</v>
      </c>
      <c r="F23" t="s">
        <v>148</v>
      </c>
      <c r="G23" t="s">
        <v>230</v>
      </c>
      <c r="H23" t="s">
        <v>226</v>
      </c>
    </row>
    <row r="24" spans="1:8" x14ac:dyDescent="0.25">
      <c r="A24" t="s">
        <v>246</v>
      </c>
      <c r="B24">
        <v>8.09</v>
      </c>
      <c r="C24">
        <v>5.7</v>
      </c>
      <c r="D24">
        <v>8.39</v>
      </c>
      <c r="E24" t="s">
        <v>150</v>
      </c>
      <c r="F24" t="s">
        <v>148</v>
      </c>
      <c r="G24" t="s">
        <v>150</v>
      </c>
      <c r="H24" t="s">
        <v>226</v>
      </c>
    </row>
    <row r="25" spans="1:8" x14ac:dyDescent="0.25">
      <c r="A25" t="s">
        <v>246</v>
      </c>
      <c r="B25">
        <v>8.09</v>
      </c>
      <c r="C25">
        <v>5.7</v>
      </c>
      <c r="D25">
        <v>8.39</v>
      </c>
      <c r="E25" t="s">
        <v>150</v>
      </c>
      <c r="F25" t="s">
        <v>148</v>
      </c>
      <c r="G25" t="s">
        <v>150</v>
      </c>
      <c r="H25" t="s">
        <v>240</v>
      </c>
    </row>
    <row r="26" spans="1:8" x14ac:dyDescent="0.25">
      <c r="A26" t="s">
        <v>247</v>
      </c>
      <c r="B26">
        <v>8.09</v>
      </c>
      <c r="C26">
        <v>5.7</v>
      </c>
      <c r="D26">
        <v>5.7</v>
      </c>
      <c r="E26" t="s">
        <v>230</v>
      </c>
      <c r="F26" t="s">
        <v>148</v>
      </c>
      <c r="G26" t="s">
        <v>230</v>
      </c>
      <c r="H26" t="s">
        <v>240</v>
      </c>
    </row>
    <row r="27" spans="1:8" x14ac:dyDescent="0.25">
      <c r="A27" t="s">
        <v>247</v>
      </c>
      <c r="B27">
        <v>8.09</v>
      </c>
      <c r="C27">
        <v>5.7</v>
      </c>
      <c r="D27">
        <v>5.7</v>
      </c>
      <c r="E27" t="s">
        <v>230</v>
      </c>
      <c r="F27" t="s">
        <v>148</v>
      </c>
      <c r="G27" t="s">
        <v>230</v>
      </c>
      <c r="H27" t="s">
        <v>226</v>
      </c>
    </row>
    <row r="28" spans="1:8" x14ac:dyDescent="0.25">
      <c r="A28" t="s">
        <v>248</v>
      </c>
      <c r="B28">
        <v>8.09</v>
      </c>
      <c r="C28">
        <v>5.5</v>
      </c>
      <c r="D28">
        <v>8.39</v>
      </c>
      <c r="E28" t="s">
        <v>150</v>
      </c>
      <c r="F28" t="s">
        <v>148</v>
      </c>
      <c r="G28" t="s">
        <v>150</v>
      </c>
      <c r="H28" t="s">
        <v>149</v>
      </c>
    </row>
    <row r="29" spans="1:8" x14ac:dyDescent="0.25">
      <c r="A29" t="s">
        <v>249</v>
      </c>
      <c r="B29">
        <v>8.09</v>
      </c>
      <c r="C29">
        <v>4.99</v>
      </c>
      <c r="D29">
        <v>4.99</v>
      </c>
      <c r="E29" t="s">
        <v>230</v>
      </c>
      <c r="F29" t="s">
        <v>148</v>
      </c>
      <c r="G29" t="s">
        <v>230</v>
      </c>
      <c r="H29" t="s">
        <v>149</v>
      </c>
    </row>
    <row r="30" spans="1:8" x14ac:dyDescent="0.25">
      <c r="A30" t="s">
        <v>254</v>
      </c>
      <c r="B30">
        <v>8.09</v>
      </c>
      <c r="C30">
        <v>5.7</v>
      </c>
      <c r="D30">
        <v>5.7</v>
      </c>
      <c r="E30" t="s">
        <v>230</v>
      </c>
      <c r="F30" t="s">
        <v>148</v>
      </c>
      <c r="G30" t="s">
        <v>230</v>
      </c>
      <c r="H30" t="s">
        <v>149</v>
      </c>
    </row>
    <row r="31" spans="1:8" x14ac:dyDescent="0.25">
      <c r="A31" t="s">
        <v>255</v>
      </c>
      <c r="B31">
        <v>8.09</v>
      </c>
      <c r="C31">
        <v>6</v>
      </c>
      <c r="D31">
        <v>6</v>
      </c>
      <c r="E31" t="s">
        <v>230</v>
      </c>
      <c r="F31" t="s">
        <v>148</v>
      </c>
      <c r="G31" t="s">
        <v>230</v>
      </c>
      <c r="H31" t="s">
        <v>149</v>
      </c>
    </row>
    <row r="32" spans="1:8" x14ac:dyDescent="0.25">
      <c r="A32" t="s">
        <v>256</v>
      </c>
      <c r="B32">
        <v>8.09</v>
      </c>
      <c r="C32">
        <v>4.99</v>
      </c>
      <c r="D32">
        <v>4.99</v>
      </c>
      <c r="E32" t="s">
        <v>230</v>
      </c>
      <c r="F32" t="s">
        <v>148</v>
      </c>
      <c r="G32" t="s">
        <v>230</v>
      </c>
      <c r="H32" t="s">
        <v>149</v>
      </c>
    </row>
    <row r="33" spans="1:8" x14ac:dyDescent="0.25">
      <c r="A33" t="s">
        <v>257</v>
      </c>
      <c r="B33">
        <v>8.09</v>
      </c>
      <c r="C33">
        <v>5.45</v>
      </c>
      <c r="D33">
        <v>5.45</v>
      </c>
      <c r="E33" t="s">
        <v>230</v>
      </c>
      <c r="F33" t="s">
        <v>148</v>
      </c>
      <c r="G33" t="s">
        <v>230</v>
      </c>
      <c r="H33" t="s">
        <v>226</v>
      </c>
    </row>
    <row r="34" spans="1:8" x14ac:dyDescent="0.25">
      <c r="A34" t="s">
        <v>257</v>
      </c>
      <c r="B34">
        <v>8.09</v>
      </c>
      <c r="C34">
        <v>5.45</v>
      </c>
      <c r="D34">
        <v>5.45</v>
      </c>
      <c r="E34" t="s">
        <v>230</v>
      </c>
      <c r="F34" t="s">
        <v>148</v>
      </c>
      <c r="G34" t="s">
        <v>230</v>
      </c>
      <c r="H34" t="s">
        <v>240</v>
      </c>
    </row>
    <row r="35" spans="1:8" x14ac:dyDescent="0.25">
      <c r="A35" t="s">
        <v>258</v>
      </c>
      <c r="B35">
        <v>8.09</v>
      </c>
      <c r="C35">
        <v>5.7</v>
      </c>
      <c r="D35">
        <v>5.7</v>
      </c>
      <c r="E35" t="s">
        <v>230</v>
      </c>
      <c r="F35" t="s">
        <v>148</v>
      </c>
      <c r="G35" t="s">
        <v>230</v>
      </c>
      <c r="H35" t="s">
        <v>240</v>
      </c>
    </row>
    <row r="36" spans="1:8" x14ac:dyDescent="0.25">
      <c r="A36" t="s">
        <v>258</v>
      </c>
      <c r="B36">
        <v>8.09</v>
      </c>
      <c r="C36">
        <v>5.7</v>
      </c>
      <c r="D36">
        <v>5.7</v>
      </c>
      <c r="E36" t="s">
        <v>230</v>
      </c>
      <c r="F36" t="s">
        <v>148</v>
      </c>
      <c r="G36" t="s">
        <v>230</v>
      </c>
      <c r="H36" t="s">
        <v>226</v>
      </c>
    </row>
    <row r="37" spans="1:8" x14ac:dyDescent="0.25">
      <c r="A37" t="s">
        <v>259</v>
      </c>
      <c r="B37">
        <v>8.09</v>
      </c>
      <c r="C37">
        <v>6.5</v>
      </c>
      <c r="D37">
        <v>6.5</v>
      </c>
      <c r="E37" t="s">
        <v>230</v>
      </c>
      <c r="F37" t="s">
        <v>148</v>
      </c>
      <c r="G37" t="s">
        <v>230</v>
      </c>
      <c r="H37" t="s">
        <v>223</v>
      </c>
    </row>
    <row r="38" spans="1:8" x14ac:dyDescent="0.25">
      <c r="A38" t="s">
        <v>259</v>
      </c>
      <c r="B38">
        <v>8.09</v>
      </c>
      <c r="C38">
        <v>6.5</v>
      </c>
      <c r="D38">
        <v>6.5</v>
      </c>
      <c r="E38" t="s">
        <v>230</v>
      </c>
      <c r="F38" t="s">
        <v>148</v>
      </c>
      <c r="G38" t="s">
        <v>230</v>
      </c>
      <c r="H38" t="s">
        <v>209</v>
      </c>
    </row>
    <row r="39" spans="1:8" x14ac:dyDescent="0.25">
      <c r="A39" t="s">
        <v>259</v>
      </c>
      <c r="B39">
        <v>8.09</v>
      </c>
      <c r="C39">
        <v>6.5</v>
      </c>
      <c r="D39">
        <v>6.5</v>
      </c>
      <c r="E39" t="s">
        <v>230</v>
      </c>
      <c r="F39" t="s">
        <v>148</v>
      </c>
      <c r="G39" t="s">
        <v>230</v>
      </c>
      <c r="H39" t="s">
        <v>210</v>
      </c>
    </row>
    <row r="40" spans="1:8" x14ac:dyDescent="0.25">
      <c r="A40" t="s">
        <v>259</v>
      </c>
      <c r="B40">
        <v>8.09</v>
      </c>
      <c r="C40">
        <v>6.5</v>
      </c>
      <c r="D40">
        <v>6.5</v>
      </c>
      <c r="E40" t="s">
        <v>230</v>
      </c>
      <c r="F40" t="s">
        <v>148</v>
      </c>
      <c r="G40" t="s">
        <v>230</v>
      </c>
      <c r="H40" t="s">
        <v>228</v>
      </c>
    </row>
    <row r="41" spans="1:8" x14ac:dyDescent="0.25">
      <c r="A41" t="s">
        <v>259</v>
      </c>
      <c r="B41">
        <v>8.09</v>
      </c>
      <c r="C41">
        <v>6.5</v>
      </c>
      <c r="D41">
        <v>6.5</v>
      </c>
      <c r="E41" t="s">
        <v>230</v>
      </c>
      <c r="F41" t="s">
        <v>148</v>
      </c>
      <c r="G41" t="s">
        <v>230</v>
      </c>
      <c r="H41" t="s">
        <v>227</v>
      </c>
    </row>
    <row r="42" spans="1:8" x14ac:dyDescent="0.25">
      <c r="A42" t="s">
        <v>259</v>
      </c>
      <c r="B42">
        <v>8.09</v>
      </c>
      <c r="C42">
        <v>6.5</v>
      </c>
      <c r="D42">
        <v>6.5</v>
      </c>
      <c r="E42" t="s">
        <v>230</v>
      </c>
      <c r="F42" t="s">
        <v>148</v>
      </c>
      <c r="G42" t="s">
        <v>230</v>
      </c>
      <c r="H42" t="s">
        <v>207</v>
      </c>
    </row>
    <row r="43" spans="1:8" x14ac:dyDescent="0.25">
      <c r="A43" t="s">
        <v>252</v>
      </c>
      <c r="B43">
        <v>8.09</v>
      </c>
      <c r="C43">
        <v>5.54</v>
      </c>
      <c r="D43">
        <v>8.39</v>
      </c>
      <c r="E43" t="s">
        <v>150</v>
      </c>
      <c r="F43" t="s">
        <v>148</v>
      </c>
      <c r="G43" t="s">
        <v>150</v>
      </c>
      <c r="H43" t="s">
        <v>175</v>
      </c>
    </row>
    <row r="44" spans="1:8" x14ac:dyDescent="0.25">
      <c r="A44" t="s">
        <v>253</v>
      </c>
      <c r="B44">
        <v>8.09</v>
      </c>
      <c r="C44">
        <v>6.35</v>
      </c>
      <c r="D44">
        <v>8.39</v>
      </c>
      <c r="E44" t="s">
        <v>150</v>
      </c>
      <c r="F44" t="s">
        <v>148</v>
      </c>
      <c r="G44" t="s">
        <v>150</v>
      </c>
      <c r="H44" t="s">
        <v>175</v>
      </c>
    </row>
    <row r="45" spans="1:8" x14ac:dyDescent="0.25">
      <c r="A45" t="s">
        <v>216</v>
      </c>
      <c r="B45">
        <v>8.09</v>
      </c>
      <c r="C45">
        <v>4.84</v>
      </c>
      <c r="D45">
        <v>8.39</v>
      </c>
      <c r="E45" t="s">
        <v>151</v>
      </c>
      <c r="F45" t="s">
        <v>152</v>
      </c>
      <c r="G45" t="s">
        <v>150</v>
      </c>
      <c r="H45" t="s">
        <v>149</v>
      </c>
    </row>
    <row r="46" spans="1:8" x14ac:dyDescent="0.25">
      <c r="A46" t="s">
        <v>217</v>
      </c>
      <c r="B46">
        <v>8.09</v>
      </c>
      <c r="C46">
        <v>4.9400000000000004</v>
      </c>
      <c r="D46">
        <v>8.39</v>
      </c>
      <c r="E46" t="s">
        <v>151</v>
      </c>
      <c r="F46" t="s">
        <v>152</v>
      </c>
      <c r="G46" t="s">
        <v>150</v>
      </c>
      <c r="H46" t="s">
        <v>149</v>
      </c>
    </row>
    <row r="47" spans="1:8" x14ac:dyDescent="0.25">
      <c r="A47" t="s">
        <v>218</v>
      </c>
      <c r="B47">
        <v>8.09</v>
      </c>
      <c r="C47">
        <v>5.24</v>
      </c>
      <c r="D47">
        <v>8.39</v>
      </c>
      <c r="E47" t="s">
        <v>151</v>
      </c>
      <c r="F47" t="s">
        <v>152</v>
      </c>
      <c r="G47" t="s">
        <v>150</v>
      </c>
      <c r="H47" t="s">
        <v>149</v>
      </c>
    </row>
    <row r="48" spans="1:8" x14ac:dyDescent="0.25">
      <c r="A48" t="s">
        <v>220</v>
      </c>
      <c r="B48">
        <v>8.09</v>
      </c>
      <c r="C48">
        <v>5.69</v>
      </c>
      <c r="D48">
        <v>8.39</v>
      </c>
      <c r="E48" t="s">
        <v>151</v>
      </c>
      <c r="F48" t="s">
        <v>152</v>
      </c>
      <c r="G48" t="s">
        <v>150</v>
      </c>
      <c r="H48" t="s">
        <v>149</v>
      </c>
    </row>
    <row r="49" spans="1:8" x14ac:dyDescent="0.25">
      <c r="A49" t="s">
        <v>221</v>
      </c>
      <c r="B49">
        <v>8.09</v>
      </c>
      <c r="C49">
        <v>5.84</v>
      </c>
      <c r="D49">
        <v>8.39</v>
      </c>
      <c r="E49" t="s">
        <v>151</v>
      </c>
      <c r="F49" t="s">
        <v>152</v>
      </c>
      <c r="G49" t="s">
        <v>150</v>
      </c>
      <c r="H49" t="s">
        <v>149</v>
      </c>
    </row>
    <row r="50" spans="1:8" x14ac:dyDescent="0.25">
      <c r="A50" t="s">
        <v>222</v>
      </c>
      <c r="B50">
        <v>8.09</v>
      </c>
      <c r="C50">
        <v>5.99</v>
      </c>
      <c r="D50">
        <v>8.39</v>
      </c>
      <c r="E50" t="s">
        <v>151</v>
      </c>
      <c r="F50" t="s">
        <v>152</v>
      </c>
      <c r="G50" t="s">
        <v>150</v>
      </c>
      <c r="H50" t="s">
        <v>149</v>
      </c>
    </row>
    <row r="51" spans="1:8" x14ac:dyDescent="0.25">
      <c r="A51" t="s">
        <v>224</v>
      </c>
      <c r="B51">
        <v>8.09</v>
      </c>
      <c r="C51">
        <v>5.3</v>
      </c>
      <c r="D51">
        <v>8.39</v>
      </c>
      <c r="E51" t="s">
        <v>151</v>
      </c>
      <c r="F51" t="s">
        <v>152</v>
      </c>
      <c r="G51" t="s">
        <v>150</v>
      </c>
      <c r="H51" t="s">
        <v>223</v>
      </c>
    </row>
    <row r="52" spans="1:8" x14ac:dyDescent="0.25">
      <c r="A52" t="s">
        <v>225</v>
      </c>
      <c r="B52">
        <v>8.09</v>
      </c>
      <c r="C52">
        <v>5.5</v>
      </c>
      <c r="D52">
        <v>8.39</v>
      </c>
      <c r="E52" t="s">
        <v>151</v>
      </c>
      <c r="F52" t="s">
        <v>152</v>
      </c>
      <c r="G52" t="s">
        <v>150</v>
      </c>
      <c r="H52" t="s">
        <v>223</v>
      </c>
    </row>
    <row r="53" spans="1:8" x14ac:dyDescent="0.25">
      <c r="A53" t="s">
        <v>233</v>
      </c>
      <c r="B53">
        <v>8.09</v>
      </c>
      <c r="C53">
        <v>5.34</v>
      </c>
      <c r="D53">
        <v>8.39</v>
      </c>
      <c r="E53" t="s">
        <v>151</v>
      </c>
      <c r="F53" t="s">
        <v>152</v>
      </c>
      <c r="G53" t="s">
        <v>150</v>
      </c>
      <c r="H53" t="s">
        <v>149</v>
      </c>
    </row>
    <row r="54" spans="1:8" x14ac:dyDescent="0.25">
      <c r="A54" t="s">
        <v>234</v>
      </c>
      <c r="B54">
        <v>8.09</v>
      </c>
      <c r="C54">
        <v>6</v>
      </c>
      <c r="D54">
        <v>8.39</v>
      </c>
      <c r="E54" t="s">
        <v>151</v>
      </c>
      <c r="F54" t="s">
        <v>152</v>
      </c>
      <c r="G54" t="s">
        <v>150</v>
      </c>
      <c r="H54" t="s">
        <v>149</v>
      </c>
    </row>
    <row r="55" spans="1:8" x14ac:dyDescent="0.25">
      <c r="A55" t="s">
        <v>235</v>
      </c>
      <c r="B55">
        <v>8.09</v>
      </c>
      <c r="C55">
        <v>6.1</v>
      </c>
      <c r="D55">
        <v>8.39</v>
      </c>
      <c r="E55" t="s">
        <v>151</v>
      </c>
      <c r="F55" t="s">
        <v>152</v>
      </c>
      <c r="G55" t="s">
        <v>150</v>
      </c>
      <c r="H55" t="s">
        <v>149</v>
      </c>
    </row>
    <row r="56" spans="1:8" x14ac:dyDescent="0.25">
      <c r="A56" t="s">
        <v>236</v>
      </c>
      <c r="B56">
        <v>8.09</v>
      </c>
      <c r="C56">
        <v>6.2</v>
      </c>
      <c r="D56">
        <v>8.39</v>
      </c>
      <c r="E56" t="s">
        <v>151</v>
      </c>
      <c r="F56" t="s">
        <v>152</v>
      </c>
      <c r="G56" t="s">
        <v>150</v>
      </c>
      <c r="H56" t="s">
        <v>149</v>
      </c>
    </row>
    <row r="57" spans="1:8" x14ac:dyDescent="0.25">
      <c r="A57" t="s">
        <v>237</v>
      </c>
      <c r="B57">
        <v>8.09</v>
      </c>
      <c r="C57">
        <v>5.8</v>
      </c>
      <c r="D57">
        <v>8.39</v>
      </c>
      <c r="E57" t="s">
        <v>151</v>
      </c>
      <c r="F57" t="s">
        <v>152</v>
      </c>
      <c r="G57" t="s">
        <v>150</v>
      </c>
      <c r="H57" t="s">
        <v>149</v>
      </c>
    </row>
    <row r="58" spans="1:8" x14ac:dyDescent="0.25">
      <c r="A58" t="s">
        <v>238</v>
      </c>
      <c r="B58">
        <v>8.09</v>
      </c>
      <c r="C58">
        <v>6</v>
      </c>
      <c r="D58">
        <v>8.39</v>
      </c>
      <c r="E58" t="s">
        <v>151</v>
      </c>
      <c r="F58" t="s">
        <v>152</v>
      </c>
      <c r="G58" t="s">
        <v>150</v>
      </c>
      <c r="H58" t="s">
        <v>149</v>
      </c>
    </row>
    <row r="59" spans="1:8" x14ac:dyDescent="0.25">
      <c r="A59" t="s">
        <v>239</v>
      </c>
      <c r="B59">
        <v>8.09</v>
      </c>
      <c r="C59">
        <v>6.4</v>
      </c>
      <c r="D59">
        <v>8.39</v>
      </c>
      <c r="E59" t="s">
        <v>151</v>
      </c>
      <c r="F59" t="s">
        <v>152</v>
      </c>
      <c r="G59" t="s">
        <v>150</v>
      </c>
      <c r="H59" t="s">
        <v>223</v>
      </c>
    </row>
    <row r="60" spans="1:8" x14ac:dyDescent="0.25">
      <c r="A60" t="s">
        <v>239</v>
      </c>
      <c r="B60">
        <v>8.09</v>
      </c>
      <c r="C60">
        <v>6.4</v>
      </c>
      <c r="D60">
        <v>8.39</v>
      </c>
      <c r="E60" t="s">
        <v>151</v>
      </c>
      <c r="F60" t="s">
        <v>152</v>
      </c>
      <c r="G60" t="s">
        <v>150</v>
      </c>
      <c r="H60" t="s">
        <v>228</v>
      </c>
    </row>
    <row r="61" spans="1:8" x14ac:dyDescent="0.25">
      <c r="A61" t="s">
        <v>239</v>
      </c>
      <c r="B61">
        <v>8.09</v>
      </c>
      <c r="C61">
        <v>6.4</v>
      </c>
      <c r="D61">
        <v>8.39</v>
      </c>
      <c r="E61" t="s">
        <v>151</v>
      </c>
      <c r="F61" t="s">
        <v>152</v>
      </c>
      <c r="G61" t="s">
        <v>150</v>
      </c>
      <c r="H61" t="s">
        <v>209</v>
      </c>
    </row>
    <row r="62" spans="1:8" x14ac:dyDescent="0.25">
      <c r="A62" t="s">
        <v>239</v>
      </c>
      <c r="B62">
        <v>8.09</v>
      </c>
      <c r="C62">
        <v>6.4</v>
      </c>
      <c r="D62">
        <v>8.39</v>
      </c>
      <c r="E62" t="s">
        <v>151</v>
      </c>
      <c r="F62" t="s">
        <v>152</v>
      </c>
      <c r="G62" t="s">
        <v>150</v>
      </c>
      <c r="H62" t="s">
        <v>210</v>
      </c>
    </row>
    <row r="63" spans="1:8" x14ac:dyDescent="0.25">
      <c r="A63" t="s">
        <v>239</v>
      </c>
      <c r="B63">
        <v>8.09</v>
      </c>
      <c r="C63">
        <v>6.4</v>
      </c>
      <c r="D63">
        <v>8.39</v>
      </c>
      <c r="E63" t="s">
        <v>151</v>
      </c>
      <c r="F63" t="s">
        <v>152</v>
      </c>
      <c r="G63" t="s">
        <v>150</v>
      </c>
      <c r="H63" t="s">
        <v>207</v>
      </c>
    </row>
    <row r="64" spans="1:8" x14ac:dyDescent="0.25">
      <c r="A64" t="s">
        <v>239</v>
      </c>
      <c r="B64">
        <v>8.09</v>
      </c>
      <c r="C64">
        <v>6.4</v>
      </c>
      <c r="D64">
        <v>8.39</v>
      </c>
      <c r="E64" t="s">
        <v>151</v>
      </c>
      <c r="F64" t="s">
        <v>152</v>
      </c>
      <c r="G64" t="s">
        <v>150</v>
      </c>
      <c r="H64" t="s">
        <v>227</v>
      </c>
    </row>
    <row r="65" spans="1:8" x14ac:dyDescent="0.25">
      <c r="A65" t="s">
        <v>250</v>
      </c>
      <c r="B65">
        <v>8.09</v>
      </c>
      <c r="C65">
        <v>5.4</v>
      </c>
      <c r="D65">
        <v>8.39</v>
      </c>
      <c r="E65" t="s">
        <v>151</v>
      </c>
      <c r="F65" t="s">
        <v>152</v>
      </c>
      <c r="G65" t="s">
        <v>150</v>
      </c>
      <c r="H65" t="s">
        <v>240</v>
      </c>
    </row>
    <row r="66" spans="1:8" x14ac:dyDescent="0.25">
      <c r="A66" t="s">
        <v>250</v>
      </c>
      <c r="B66">
        <v>8.09</v>
      </c>
      <c r="C66">
        <v>5.4</v>
      </c>
      <c r="D66">
        <v>8.39</v>
      </c>
      <c r="E66" t="s">
        <v>151</v>
      </c>
      <c r="F66" t="s">
        <v>152</v>
      </c>
      <c r="G66" t="s">
        <v>150</v>
      </c>
      <c r="H66" t="s">
        <v>226</v>
      </c>
    </row>
    <row r="67" spans="1:8" x14ac:dyDescent="0.25">
      <c r="A67" t="s">
        <v>251</v>
      </c>
      <c r="B67">
        <v>8.09</v>
      </c>
      <c r="C67">
        <v>5.55</v>
      </c>
      <c r="D67">
        <v>8.39</v>
      </c>
      <c r="E67" t="s">
        <v>151</v>
      </c>
      <c r="F67" t="s">
        <v>152</v>
      </c>
      <c r="G67" t="s">
        <v>150</v>
      </c>
      <c r="H67" t="s">
        <v>226</v>
      </c>
    </row>
    <row r="68" spans="1:8" x14ac:dyDescent="0.25">
      <c r="A68" t="s">
        <v>251</v>
      </c>
      <c r="B68">
        <v>8.09</v>
      </c>
      <c r="C68">
        <v>5.55</v>
      </c>
      <c r="D68">
        <v>8.39</v>
      </c>
      <c r="E68" t="s">
        <v>151</v>
      </c>
      <c r="F68" t="s">
        <v>152</v>
      </c>
      <c r="G68" t="s">
        <v>150</v>
      </c>
      <c r="H68" t="s">
        <v>240</v>
      </c>
    </row>
    <row r="69" spans="1:8" x14ac:dyDescent="0.25">
      <c r="A69" t="s">
        <v>219</v>
      </c>
      <c r="B69">
        <v>8.09</v>
      </c>
      <c r="C69">
        <v>8.09</v>
      </c>
      <c r="D69">
        <v>8.39</v>
      </c>
      <c r="E69" t="s">
        <v>151</v>
      </c>
      <c r="F69" t="s">
        <v>154</v>
      </c>
      <c r="G69" t="s">
        <v>153</v>
      </c>
      <c r="H69" t="s">
        <v>175</v>
      </c>
    </row>
    <row r="70" spans="1:8" x14ac:dyDescent="0.25">
      <c r="A70" t="s">
        <v>205</v>
      </c>
      <c r="B70">
        <v>3.66</v>
      </c>
      <c r="C70">
        <v>4.66</v>
      </c>
      <c r="D70">
        <v>5.66</v>
      </c>
      <c r="E70" t="s">
        <v>151</v>
      </c>
      <c r="F70" t="s">
        <v>154</v>
      </c>
      <c r="G70" t="s">
        <v>153</v>
      </c>
      <c r="H70" t="s">
        <v>206</v>
      </c>
    </row>
    <row r="71" spans="1:8" x14ac:dyDescent="0.25">
      <c r="A71" t="s">
        <v>208</v>
      </c>
      <c r="B71">
        <v>3.66</v>
      </c>
      <c r="C71">
        <v>3.66</v>
      </c>
      <c r="D71">
        <v>4.66</v>
      </c>
      <c r="E71" t="s">
        <v>151</v>
      </c>
      <c r="F71" t="s">
        <v>154</v>
      </c>
      <c r="G71" t="s">
        <v>153</v>
      </c>
      <c r="H71" t="s">
        <v>206</v>
      </c>
    </row>
  </sheetData>
  <sheetProtection algorithmName="SHA-512" hashValue="jgGFfFLeMCMtQ02mCwM6PSjb6sVUd1vmzrlJHqFDijMgj9k/diVJEBLEHu76YJh7GRqw/kSPJo+PhRTK+z536A==" saltValue="7HO/128gN840nfsYeCf78A=="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30">
        <f ca="1">TODAY()</f>
        <v>45979</v>
      </c>
      <c r="C1" s="131"/>
    </row>
    <row r="2" spans="1:15" ht="15.75" x14ac:dyDescent="0.25">
      <c r="A2" s="136" t="s">
        <v>204</v>
      </c>
      <c r="B2" s="136"/>
      <c r="C2" s="136"/>
      <c r="D2" s="136"/>
      <c r="E2" s="136"/>
    </row>
    <row r="3" spans="1:15" ht="15.75" x14ac:dyDescent="0.25">
      <c r="A3" s="135" t="s">
        <v>201</v>
      </c>
      <c r="B3" s="135"/>
      <c r="C3" s="135"/>
      <c r="D3" s="135"/>
      <c r="E3" s="1" t="s">
        <v>203</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449.79999999999995</v>
      </c>
      <c r="O18" s="11">
        <f>VLOOKUP(Income!F17,'ONS Data'!A:I,4,FALSE)</f>
        <v>449.79999999999995</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449.79999999999995</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207.13333333333333</v>
      </c>
      <c r="O24" s="10">
        <f>VLOOKUP(Income!F17,'ONS Data'!A:I,7,FALSE)</f>
        <v>207.13333333333333</v>
      </c>
    </row>
    <row r="25" spans="1:15" ht="17.25" x14ac:dyDescent="0.3">
      <c r="A25" s="90" t="s">
        <v>163</v>
      </c>
      <c r="B25" s="91"/>
      <c r="D25" s="94"/>
      <c r="E25" s="92"/>
      <c r="F25" s="9"/>
      <c r="G25" s="92"/>
      <c r="H25" s="92"/>
      <c r="J25" s="6"/>
      <c r="M25" s="17">
        <f>IF($F25&gt;=$O25,$F25,IF(AND($O25&gt;=$F25,$E$3="Remortgage",$F25&gt;0),$F25,$O25))</f>
        <v>30.333333333333332</v>
      </c>
      <c r="O25" s="12">
        <f>VLOOKUP(Income!F17,'ONS Data'!A:I,9,FALSE)</f>
        <v>30.333333333333332</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19.933333333333334</v>
      </c>
      <c r="O27" s="11">
        <f>VLOOKUP(Income!F17,'ONS Data'!A:I,6,FALSE)</f>
        <v>19.933333333333334</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257.39999999999998</v>
      </c>
      <c r="O29" s="14"/>
    </row>
    <row r="31" spans="1:15" ht="15.75" thickBot="1" x14ac:dyDescent="0.3"/>
    <row r="32" spans="1:15" ht="16.5" thickBot="1" x14ac:dyDescent="0.3">
      <c r="A32" s="97" t="s">
        <v>42</v>
      </c>
      <c r="F32" s="22">
        <f>SUM(F14+G14+H14+I14+F21+F29)</f>
        <v>0</v>
      </c>
      <c r="M32" s="22">
        <f>SUM(M14+P14+M21+M29)</f>
        <v>707.19999999999993</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4" width="9.140625" style="68" hidden="1" customWidth="1"/>
    <col min="15" max="16384" width="9.140625" style="68"/>
  </cols>
  <sheetData>
    <row r="1" spans="1:13" ht="16.5" thickBot="1" x14ac:dyDescent="0.3">
      <c r="A1" s="78" t="s">
        <v>137</v>
      </c>
      <c r="B1" s="130">
        <f ca="1">TODAY()</f>
        <v>45979</v>
      </c>
      <c r="C1" s="131"/>
      <c r="D1"/>
      <c r="E1"/>
      <c r="F1"/>
      <c r="G1"/>
      <c r="H1"/>
      <c r="I1"/>
      <c r="J1"/>
      <c r="K1"/>
      <c r="L1"/>
      <c r="M1"/>
    </row>
    <row r="2" spans="1:13" ht="16.5" thickBot="1" x14ac:dyDescent="0.3">
      <c r="A2" s="136" t="s">
        <v>204</v>
      </c>
      <c r="B2" s="136"/>
      <c r="C2" s="136"/>
      <c r="D2" s="136"/>
      <c r="E2" s="136"/>
      <c r="F2"/>
      <c r="G2"/>
      <c r="H2"/>
      <c r="I2"/>
      <c r="J2"/>
      <c r="K2"/>
      <c r="L2"/>
      <c r="M2"/>
    </row>
    <row r="3" spans="1:13" ht="20.25" thickTop="1" thickBot="1" x14ac:dyDescent="0.35">
      <c r="A3" s="79" t="s">
        <v>53</v>
      </c>
      <c r="B3"/>
      <c r="C3"/>
      <c r="D3" s="139" t="s">
        <v>254</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Fixed</v>
      </c>
      <c r="I10"/>
      <c r="J10"/>
      <c r="K10" s="80"/>
      <c r="L10"/>
      <c r="M10"/>
    </row>
    <row r="11" spans="1:13" x14ac:dyDescent="0.25">
      <c r="A11" s="110" t="s">
        <v>156</v>
      </c>
      <c r="B11" s="111"/>
      <c r="C11" s="45"/>
      <c r="D11" s="45"/>
      <c r="E11" s="45"/>
      <c r="F11" s="45"/>
      <c r="G11" s="45"/>
      <c r="H11" s="67" t="str">
        <f>VLOOKUP($D$3,Table_Query_from_DPR_DMART[],5,FALSE)</f>
        <v>5yr</v>
      </c>
      <c r="I11"/>
      <c r="J11"/>
      <c r="K11" s="80"/>
      <c r="L11"/>
      <c r="M11"/>
    </row>
    <row r="12" spans="1:13" x14ac:dyDescent="0.25">
      <c r="A12" s="110" t="s">
        <v>83</v>
      </c>
      <c r="B12" s="111"/>
      <c r="C12" s="45"/>
      <c r="D12" s="45"/>
      <c r="E12" s="45"/>
      <c r="F12" s="45"/>
      <c r="G12" s="45"/>
      <c r="H12" s="67" t="str">
        <f>IF(VLOOKUP($D$3,Table_Query_from_DPR_DMART[],5,FALSE)="5YR","Y","N")</f>
        <v>Y</v>
      </c>
      <c r="I12"/>
      <c r="J12"/>
      <c r="K12"/>
      <c r="L12"/>
      <c r="M12"/>
    </row>
    <row r="13" spans="1:13" x14ac:dyDescent="0.25">
      <c r="A13" s="110" t="s">
        <v>27</v>
      </c>
      <c r="B13" s="111"/>
      <c r="C13" s="45"/>
      <c r="D13" s="45"/>
      <c r="E13" s="45"/>
      <c r="F13" s="45"/>
      <c r="G13" s="45"/>
      <c r="H13" s="67">
        <f>IF(VLOOKUP($D$3,Table_Query_from_DPR_DMART[],5,FALSE)="5YR",VLOOKUP($D$3,Table_Query_from_DPR_DMART[],3,FALSE),"-")</f>
        <v>5.7</v>
      </c>
      <c r="I13"/>
      <c r="J13"/>
      <c r="K13"/>
      <c r="L13"/>
      <c r="M13"/>
    </row>
    <row r="14" spans="1:13" x14ac:dyDescent="0.25">
      <c r="A14" s="110" t="s">
        <v>28</v>
      </c>
      <c r="B14" s="111"/>
      <c r="C14" s="45"/>
      <c r="D14" s="45"/>
      <c r="E14" s="45"/>
      <c r="F14" s="45"/>
      <c r="G14" s="45"/>
      <c r="H14" s="67">
        <f>VLOOKUP($D$3,Table_Query_from_DPR_DMART[],4,FALSE)</f>
        <v>5.7</v>
      </c>
      <c r="I14"/>
      <c r="J14"/>
      <c r="K14"/>
      <c r="L14"/>
      <c r="M14"/>
    </row>
    <row r="15" spans="1:13" ht="30" customHeight="1" x14ac:dyDescent="0.25">
      <c r="A15" s="142" t="s">
        <v>188</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-707.19999999999993</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r7V+jeglH/qInLKdq4CVPU7fGPV2WUXIfAZWrX4ab+GC2945yd0iTbcxWjna0lGJMWKqYQCKKYwJ23isZb/Ifg==" saltValue="6gPYN1qjKoxr867oOx6t6Q=="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42DE7B98-5839-47AC-AEC3-550CAECA1588}">
      <formula1>INDIRECT("ProductData!$A$2:$A$71")</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E30" sqref="E30"/>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103.8</v>
      </c>
      <c r="E6" s="49">
        <v>15.6</v>
      </c>
      <c r="F6" s="49">
        <v>4.5999999999999996</v>
      </c>
      <c r="G6" s="49">
        <v>47.8</v>
      </c>
      <c r="H6" s="49">
        <v>12.4</v>
      </c>
      <c r="I6" s="49">
        <v>7</v>
      </c>
      <c r="J6" s="49">
        <v>27</v>
      </c>
      <c r="K6" s="49">
        <v>38.4</v>
      </c>
      <c r="L6" s="49">
        <f>SUM(D6:K6)</f>
        <v>256.59999999999997</v>
      </c>
    </row>
    <row r="7" spans="1:12" x14ac:dyDescent="0.25">
      <c r="A7" s="45"/>
      <c r="B7" s="43" t="s">
        <v>177</v>
      </c>
      <c r="C7" s="45"/>
      <c r="D7" s="49">
        <v>144.30000000000001</v>
      </c>
      <c r="E7" s="49">
        <v>25.4</v>
      </c>
      <c r="F7" s="49">
        <v>6.1</v>
      </c>
      <c r="G7" s="49">
        <v>90.2</v>
      </c>
      <c r="H7" s="49">
        <v>21.5</v>
      </c>
      <c r="I7" s="49">
        <v>17.7</v>
      </c>
      <c r="J7" s="49">
        <v>59.8</v>
      </c>
      <c r="K7" s="49">
        <v>81.599999999999994</v>
      </c>
      <c r="L7" s="49">
        <f t="shared" ref="L7:L12" si="0">SUM(D7:K7)</f>
        <v>446.6</v>
      </c>
    </row>
    <row r="8" spans="1:12" x14ac:dyDescent="0.25">
      <c r="A8" s="45"/>
      <c r="B8" s="43" t="s">
        <v>178</v>
      </c>
      <c r="C8" s="45"/>
      <c r="D8" s="49">
        <v>138.4</v>
      </c>
      <c r="E8" s="49">
        <v>20.5</v>
      </c>
      <c r="F8" s="49">
        <v>3.6</v>
      </c>
      <c r="G8" s="49">
        <v>63</v>
      </c>
      <c r="H8" s="49">
        <v>9</v>
      </c>
      <c r="I8" s="49">
        <v>16.600000000000001</v>
      </c>
      <c r="J8" s="49">
        <v>36</v>
      </c>
      <c r="K8" s="49">
        <v>57.4</v>
      </c>
      <c r="L8" s="49">
        <f t="shared" si="0"/>
        <v>344.5</v>
      </c>
    </row>
    <row r="9" spans="1:12" x14ac:dyDescent="0.25">
      <c r="A9" s="45"/>
      <c r="B9" s="43" t="s">
        <v>179</v>
      </c>
      <c r="C9" s="45"/>
      <c r="D9" s="49">
        <v>186.1</v>
      </c>
      <c r="E9" s="49">
        <v>25.5</v>
      </c>
      <c r="F9" s="49">
        <v>2.7</v>
      </c>
      <c r="G9" s="49">
        <v>91.8</v>
      </c>
      <c r="H9" s="49">
        <v>11.2</v>
      </c>
      <c r="I9" s="49">
        <v>23.6</v>
      </c>
      <c r="J9" s="49">
        <v>38.4</v>
      </c>
      <c r="K9" s="49">
        <v>46.2</v>
      </c>
      <c r="L9" s="49">
        <f t="shared" si="0"/>
        <v>425.49999999999994</v>
      </c>
    </row>
    <row r="10" spans="1:12" x14ac:dyDescent="0.25">
      <c r="A10" s="45"/>
      <c r="B10" s="43" t="s">
        <v>180</v>
      </c>
      <c r="C10" s="45"/>
      <c r="D10" s="49">
        <v>152.5</v>
      </c>
      <c r="E10" s="49">
        <v>29.6</v>
      </c>
      <c r="F10" s="49">
        <v>10.6</v>
      </c>
      <c r="G10" s="49">
        <v>106.2</v>
      </c>
      <c r="H10" s="49">
        <v>15.2</v>
      </c>
      <c r="I10" s="49">
        <v>21.1</v>
      </c>
      <c r="J10" s="49">
        <v>63.1</v>
      </c>
      <c r="K10" s="49">
        <v>81.3</v>
      </c>
      <c r="L10" s="49">
        <f t="shared" si="0"/>
        <v>479.6</v>
      </c>
    </row>
    <row r="11" spans="1:12" x14ac:dyDescent="0.25">
      <c r="A11" s="45"/>
      <c r="B11" s="43" t="s">
        <v>181</v>
      </c>
      <c r="C11" s="45"/>
      <c r="D11" s="49">
        <v>145.9</v>
      </c>
      <c r="E11" s="49">
        <v>32.1</v>
      </c>
      <c r="F11" s="49">
        <v>9.6</v>
      </c>
      <c r="G11" s="49">
        <v>126.3</v>
      </c>
      <c r="H11" s="49">
        <v>16.100000000000001</v>
      </c>
      <c r="I11" s="49">
        <v>28</v>
      </c>
      <c r="J11" s="49">
        <v>86.9</v>
      </c>
      <c r="K11" s="49">
        <v>105.2</v>
      </c>
      <c r="L11" s="49">
        <f t="shared" si="0"/>
        <v>550.1</v>
      </c>
    </row>
    <row r="12" spans="1:12" x14ac:dyDescent="0.25">
      <c r="A12" s="45"/>
      <c r="B12" s="43" t="s">
        <v>182</v>
      </c>
      <c r="C12" s="45"/>
      <c r="D12" s="49">
        <v>175</v>
      </c>
      <c r="E12" s="49">
        <v>30.6</v>
      </c>
      <c r="F12" s="49">
        <v>5.6</v>
      </c>
      <c r="G12" s="49">
        <v>149.5</v>
      </c>
      <c r="H12" s="49">
        <v>15.8</v>
      </c>
      <c r="I12" s="49">
        <v>29.2</v>
      </c>
      <c r="J12" s="49">
        <v>69.099999999999994</v>
      </c>
      <c r="K12" s="49">
        <v>86</v>
      </c>
      <c r="L12" s="49">
        <f t="shared" si="0"/>
        <v>560.79999999999995</v>
      </c>
    </row>
    <row r="13" spans="1:12" x14ac:dyDescent="0.25">
      <c r="A13" s="45"/>
      <c r="B13" s="77" t="s">
        <v>184</v>
      </c>
      <c r="C13" s="45"/>
      <c r="D13" s="49">
        <v>72.2</v>
      </c>
      <c r="E13" s="49">
        <v>13.8</v>
      </c>
      <c r="F13" s="49">
        <v>5.5</v>
      </c>
      <c r="G13" s="49">
        <v>48.1</v>
      </c>
      <c r="H13" s="49">
        <v>9</v>
      </c>
      <c r="I13" s="49">
        <v>6</v>
      </c>
      <c r="J13" s="49">
        <v>19.399999999999999</v>
      </c>
      <c r="K13" s="49">
        <v>17.2</v>
      </c>
      <c r="L13" s="49">
        <f>SUM(D13:K13)</f>
        <v>191.2</v>
      </c>
    </row>
    <row r="14" spans="1:12" x14ac:dyDescent="0.25">
      <c r="A14" s="45"/>
      <c r="B14" s="77" t="s">
        <v>186</v>
      </c>
      <c r="C14" s="45"/>
      <c r="D14" s="49">
        <v>89.2</v>
      </c>
      <c r="E14" s="49">
        <v>20.5</v>
      </c>
      <c r="F14" s="49">
        <v>10.1</v>
      </c>
      <c r="G14" s="49">
        <v>90.8</v>
      </c>
      <c r="H14" s="49">
        <v>17.8</v>
      </c>
      <c r="I14" s="49">
        <v>10.3</v>
      </c>
      <c r="J14" s="49">
        <v>47.3</v>
      </c>
      <c r="K14" s="49">
        <v>52.3</v>
      </c>
      <c r="L14" s="49">
        <f>SUM(D14:K14)</f>
        <v>338.3</v>
      </c>
    </row>
    <row r="15" spans="1:12" x14ac:dyDescent="0.25">
      <c r="A15" s="45"/>
      <c r="B15" s="46"/>
      <c r="C15" s="45"/>
      <c r="D15" s="72">
        <v>1207.4000000000001</v>
      </c>
      <c r="E15" s="72">
        <v>213.6</v>
      </c>
      <c r="F15" s="72">
        <v>58.400000000000006</v>
      </c>
      <c r="G15" s="72">
        <v>813.69999999999993</v>
      </c>
      <c r="H15" s="72">
        <v>128</v>
      </c>
      <c r="I15" s="72">
        <v>159.5</v>
      </c>
      <c r="J15" s="72">
        <v>446.99999999999994</v>
      </c>
      <c r="K15" s="72">
        <v>565.6</v>
      </c>
      <c r="L15" s="72">
        <f>SUM(L6:L14)</f>
        <v>3593.2</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449.79999999999995</v>
      </c>
      <c r="E18" s="49">
        <v>67.599999999999994</v>
      </c>
      <c r="F18" s="49">
        <v>19.933333333333334</v>
      </c>
      <c r="G18" s="49">
        <v>207.13333333333333</v>
      </c>
      <c r="H18" s="49">
        <v>53.733333333333341</v>
      </c>
      <c r="I18" s="49">
        <v>30.333333333333332</v>
      </c>
      <c r="J18" s="49">
        <v>117</v>
      </c>
      <c r="K18" s="49">
        <v>166.4</v>
      </c>
      <c r="L18" s="49">
        <f>SUM(D18:K18)</f>
        <v>1111.9333333333334</v>
      </c>
    </row>
    <row r="19" spans="1:12" x14ac:dyDescent="0.25">
      <c r="A19" s="45" t="s">
        <v>15</v>
      </c>
      <c r="B19" s="43" t="s">
        <v>177</v>
      </c>
      <c r="C19" s="45"/>
      <c r="D19" s="49">
        <v>625.30000000000007</v>
      </c>
      <c r="E19" s="49">
        <v>110.06666666666666</v>
      </c>
      <c r="F19" s="49">
        <v>26.433333333333334</v>
      </c>
      <c r="G19" s="49">
        <v>390.86666666666673</v>
      </c>
      <c r="H19" s="49">
        <v>93.166666666666671</v>
      </c>
      <c r="I19" s="49">
        <v>76.7</v>
      </c>
      <c r="J19" s="49">
        <v>259.13333333333333</v>
      </c>
      <c r="K19" s="49">
        <v>353.59999999999997</v>
      </c>
      <c r="L19" s="49">
        <f t="shared" ref="L19:L26" si="1">SUM(D19:K19)</f>
        <v>1935.2666666666669</v>
      </c>
    </row>
    <row r="20" spans="1:12" x14ac:dyDescent="0.25">
      <c r="A20" s="45" t="s">
        <v>16</v>
      </c>
      <c r="B20" s="43" t="s">
        <v>178</v>
      </c>
      <c r="C20" s="45"/>
      <c r="D20" s="49">
        <v>599.73333333333335</v>
      </c>
      <c r="E20" s="49">
        <v>88.833333333333329</v>
      </c>
      <c r="F20" s="49">
        <v>15.600000000000001</v>
      </c>
      <c r="G20" s="49">
        <v>273</v>
      </c>
      <c r="H20" s="49">
        <v>39</v>
      </c>
      <c r="I20" s="49">
        <v>71.933333333333337</v>
      </c>
      <c r="J20" s="49">
        <v>156</v>
      </c>
      <c r="K20" s="49">
        <v>248.73333333333332</v>
      </c>
      <c r="L20" s="49">
        <f t="shared" si="1"/>
        <v>1492.8333333333335</v>
      </c>
    </row>
    <row r="21" spans="1:12" x14ac:dyDescent="0.25">
      <c r="A21" s="45" t="s">
        <v>17</v>
      </c>
      <c r="B21" s="43" t="s">
        <v>179</v>
      </c>
      <c r="C21" s="45"/>
      <c r="D21" s="49">
        <v>806.43333333333328</v>
      </c>
      <c r="E21" s="49">
        <v>110.5</v>
      </c>
      <c r="F21" s="49">
        <v>11.700000000000001</v>
      </c>
      <c r="G21" s="49">
        <v>397.79999999999995</v>
      </c>
      <c r="H21" s="49">
        <v>48.533333333333331</v>
      </c>
      <c r="I21" s="49">
        <v>102.26666666666667</v>
      </c>
      <c r="J21" s="49">
        <v>166.4</v>
      </c>
      <c r="K21" s="49">
        <v>200.20000000000002</v>
      </c>
      <c r="L21" s="49">
        <f t="shared" si="1"/>
        <v>1843.8333333333335</v>
      </c>
    </row>
    <row r="22" spans="1:12" x14ac:dyDescent="0.25">
      <c r="A22" s="45" t="s">
        <v>18</v>
      </c>
      <c r="B22" s="43" t="s">
        <v>180</v>
      </c>
      <c r="C22" s="45"/>
      <c r="D22" s="49">
        <v>660.83333333333337</v>
      </c>
      <c r="E22" s="49">
        <v>128.26666666666668</v>
      </c>
      <c r="F22" s="49">
        <v>45.93333333333333</v>
      </c>
      <c r="G22" s="49">
        <v>460.20000000000005</v>
      </c>
      <c r="H22" s="49">
        <v>65.86666666666666</v>
      </c>
      <c r="I22" s="49">
        <v>91.433333333333337</v>
      </c>
      <c r="J22" s="49">
        <v>273.43333333333334</v>
      </c>
      <c r="K22" s="49">
        <v>352.29999999999995</v>
      </c>
      <c r="L22" s="49">
        <f t="shared" si="1"/>
        <v>2078.2666666666664</v>
      </c>
    </row>
    <row r="23" spans="1:12" x14ac:dyDescent="0.25">
      <c r="A23" s="45" t="s">
        <v>19</v>
      </c>
      <c r="B23" s="43" t="s">
        <v>181</v>
      </c>
      <c r="C23" s="45"/>
      <c r="D23" s="49">
        <v>632.23333333333335</v>
      </c>
      <c r="E23" s="49">
        <v>139.1</v>
      </c>
      <c r="F23" s="49">
        <v>41.6</v>
      </c>
      <c r="G23" s="49">
        <v>547.29999999999995</v>
      </c>
      <c r="H23" s="49">
        <v>69.766666666666666</v>
      </c>
      <c r="I23" s="49">
        <v>121.33333333333333</v>
      </c>
      <c r="J23" s="49">
        <v>376.56666666666666</v>
      </c>
      <c r="K23" s="49">
        <v>455.86666666666673</v>
      </c>
      <c r="L23" s="49">
        <f t="shared" si="1"/>
        <v>2383.7666666666664</v>
      </c>
    </row>
    <row r="24" spans="1:12" x14ac:dyDescent="0.25">
      <c r="A24" s="45" t="s">
        <v>20</v>
      </c>
      <c r="B24" s="43" t="s">
        <v>182</v>
      </c>
      <c r="C24" s="45"/>
      <c r="D24" s="49">
        <v>758.33333333333337</v>
      </c>
      <c r="E24" s="49">
        <v>132.6</v>
      </c>
      <c r="F24" s="49">
        <v>24.266666666666666</v>
      </c>
      <c r="G24" s="49">
        <v>647.83333333333337</v>
      </c>
      <c r="H24" s="49">
        <v>68.466666666666669</v>
      </c>
      <c r="I24" s="49">
        <v>126.53333333333332</v>
      </c>
      <c r="J24" s="49">
        <v>299.43333333333334</v>
      </c>
      <c r="K24" s="49">
        <v>372.66666666666669</v>
      </c>
      <c r="L24" s="49">
        <f t="shared" si="1"/>
        <v>2430.1333333333332</v>
      </c>
    </row>
    <row r="25" spans="1:12" x14ac:dyDescent="0.25">
      <c r="A25" s="45" t="s">
        <v>183</v>
      </c>
      <c r="B25" s="77" t="s">
        <v>184</v>
      </c>
      <c r="D25" s="49">
        <v>312.86666666666667</v>
      </c>
      <c r="E25" s="49">
        <v>59.800000000000004</v>
      </c>
      <c r="F25" s="49">
        <v>23.833333333333332</v>
      </c>
      <c r="G25" s="49">
        <v>208.43333333333337</v>
      </c>
      <c r="H25" s="49">
        <v>39</v>
      </c>
      <c r="I25" s="49">
        <v>26</v>
      </c>
      <c r="J25" s="49">
        <v>84.066666666666663</v>
      </c>
      <c r="K25" s="49">
        <v>74.533333333333331</v>
      </c>
      <c r="L25" s="49">
        <f t="shared" si="1"/>
        <v>828.5333333333333</v>
      </c>
    </row>
    <row r="26" spans="1:12" x14ac:dyDescent="0.25">
      <c r="A26" s="45" t="s">
        <v>185</v>
      </c>
      <c r="B26" s="77" t="s">
        <v>186</v>
      </c>
      <c r="D26" s="49">
        <v>386.53333333333336</v>
      </c>
      <c r="E26" s="49">
        <v>88.833333333333329</v>
      </c>
      <c r="F26" s="49">
        <v>43.766666666666659</v>
      </c>
      <c r="G26" s="49">
        <v>393.46666666666664</v>
      </c>
      <c r="H26" s="49">
        <v>77.13333333333334</v>
      </c>
      <c r="I26" s="49">
        <v>44.633333333333333</v>
      </c>
      <c r="J26" s="49">
        <v>204.96666666666667</v>
      </c>
      <c r="K26" s="49">
        <v>226.63333333333333</v>
      </c>
      <c r="L26" s="49">
        <f t="shared" si="1"/>
        <v>1465.9666666666667</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B7IOcXU2uYEavALyBc/+h59+rehWXtBeKIbxopbkgmosgCJlWgF9nY6vznXO1LkECp19qM0PeHcCZwGkXT76dg==" saltValue="yOBY+vVI8qVRo8YiZQh30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212</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707.19999999999993</v>
      </c>
    </row>
    <row r="3" spans="1:6" ht="16.5" thickBot="1" x14ac:dyDescent="0.3">
      <c r="A3" s="2" t="s">
        <v>22</v>
      </c>
      <c r="B3" s="1"/>
      <c r="C3" s="1"/>
      <c r="D3" s="1"/>
      <c r="E3" s="1"/>
      <c r="F3" s="4">
        <f>SUM(Income!F14+Income!H14+Income!J14+Income!L14)-Calc!F2</f>
        <v>-707.19999999999993</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211</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2025-11-18T10:40:41Z</dcterms:modified>
</cp:coreProperties>
</file>