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D12DBFF1-79D0-4807-907C-8A9A4FE8710D}" xr6:coauthVersionLast="47" xr6:coauthVersionMax="47" xr10:uidLastSave="{00000000-0000-0000-0000-000000000000}"/>
  <workbookProtection workbookAlgorithmName="SHA-512" workbookHashValue="tcXUlXQMFQQ7hQceOuui8yUWd7DMmcqjqKHZ1pCGykZV15+naN10JAhIVj3Sq9sE1MdHpZlRjrPnyoeuUoqjKg==" workbookSaltValue="ckgFQtFOOhaxv3RzOoD+pQ==" workbookSpinCount="100000" lockStructure="1"/>
  <bookViews>
    <workbookView xWindow="-28920" yWindow="525" windowWidth="29040" windowHeight="15720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L18" i="16"/>
  <c r="L19" i="16"/>
  <c r="L20" i="16"/>
  <c r="L21" i="16"/>
  <c r="L22" i="16"/>
  <c r="L23" i="16"/>
  <c r="L24" i="16"/>
  <c r="L25" i="16"/>
  <c r="K15" i="16"/>
  <c r="J15" i="16"/>
  <c r="I15" i="16"/>
  <c r="H15" i="16"/>
  <c r="G15" i="16"/>
  <c r="F15" i="16"/>
  <c r="E15" i="16"/>
  <c r="D15" i="16"/>
  <c r="C37" i="14"/>
  <c r="C36" i="14"/>
  <c r="L26" i="16"/>
  <c r="L14" i="16"/>
  <c r="L13" i="16"/>
  <c r="L12" i="16"/>
  <c r="L11" i="16"/>
  <c r="L10" i="16"/>
  <c r="L9" i="16"/>
  <c r="L8" i="16"/>
  <c r="L7" i="16"/>
  <c r="L6" i="16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<sst xmlns="http://schemas.openxmlformats.org/spreadsheetml/2006/main" count="444" uniqueCount="257">
  <si>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</si>
  <si>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</si>
  <si>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</si>
  <si>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</si>
  <si>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</si>
  <si>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</si>
  <si>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</si>
  <si>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</si>
  <si>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</si>
  <si>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</si>
  <si>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</si>
  <si>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</si>
  <si>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</si>
  <si>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</si>
  <si>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</si>
  <si>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</si>
  <si>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</si>
  <si>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</si>
  <si>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</si>
  <si>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</si>
  <si>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</si>
  <si>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</si>
  <si>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</si>
  <si>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</si>
  <si>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</si>
  <si>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</si>
  <si>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</si>
  <si>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</si>
  <si>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</si>
  <si>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</si>
  <si>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</si>
  <si>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</si>
  <si>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</si>
  <si>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</si>
  <si>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</si>
  <si>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</si>
  <si>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</si>
  <si>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</si>
  <si>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</si>
  <si>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</si>
  <si>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</si>
  <si>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</si>
  <si>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</si>
  <si>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</si>
  <si>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</si>
  <si>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</si>
  <si>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</si>
  <si>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</si>
  <si>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</si>
  <si>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</si>
  <si>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</si>
  <si>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</si>
  <si>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</si>
  <si>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</si>
  <si>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</si>
  <si>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</si>
  <si>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</si>
  <si>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</si>
  <si>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</si>
  <si>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</si>
  <si>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</si>
  <si>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</si>
  <si>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</si>
  <si>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</si>
  <si>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</si>
  <si>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</si>
  <si>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</si>
  <si>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</si>
  <si>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</si>
  <si>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</si>
  <si>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</si>
  <si>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</si>
  <si>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</si>
  <si>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</si>
  <si>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</si>
  <si>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</si>
  <si>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</si>
  <si>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</si>
  <si>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</si>
  <si>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</si>
  <si>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</si>
  <si>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</si>
  <si>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</si>
  <si>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</si>
  <si>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</si>
  <si>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</si>
  <si>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</si>
  <si>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</si>
  <si>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</si>
  <si>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</si>
  <si>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</si>
  <si>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</si>
  <si>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</si>
  <si>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</si>
  <si>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</si>
  <si>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</si>
  <si>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</si>
  <si>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</si>
  <si>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</si>
  <si>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</si>
  <si>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</si>
  <si>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</si>
  <si>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</si>
  <si>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</si>
  <si>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</si>
  <si>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</si>
  <si>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</si>
  <si>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</si>
  <si>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</si>
  <si>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</si>
  <si>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</si>
  <si>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</si>
  <si>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</si>
  <si>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</si>
  <si>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</si>
  <si>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</si>
  <si>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</si>
  <si>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</si>
  <si>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</si>
  <si>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</si>
  <si>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</si>
  <si>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</si>
  <si>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</si>
  <si>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</si>
  <si>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</si>
  <si>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</si>
  <si>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</si>
  <si>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</si>
  <si>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</si>
  <si>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</si>
  <si>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</si>
  <si>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</si>
  <si>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</si>
  <si>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</si>
  <si>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</si>
  <si>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</si>
  <si>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</si>
  <si>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</si>
  <si>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</si>
  <si>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</si>
  <si>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</si>
  <si>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</si>
  <si>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</si>
  <si>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</si>
  <si>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</si>
  <si>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</si>
  <si>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</si>
  <si>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</si>
  <si>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</si>
  <si>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</si>
  <si>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</si>
  <si>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</si>
  <si>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</si>
  <si>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</si>
  <si>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</si>
  <si>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</si>
  <si>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</si>
  <si>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</si>
  <si>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</si>
  <si>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</si>
  <si>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</si>
  <si>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</si>
  <si>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</si>
  <si>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</si>
  <si>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</si>
  <si>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</si>
  <si>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</si>
  <si>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</si>
  <si>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</si>
  <si>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</si>
  <si>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</si>
  <si>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</si>
  <si>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</si>
  <si>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</si>
  <si>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</si>
  <si>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</si>
  <si>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</si>
  <si>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</si>
  <si>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</si>
  <si>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</si>
  <si>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</si>
  <si>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</si>
  <si>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</si>
  <si>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</si>
  <si>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</si>
  <si>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</si>
  <si>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</si>
  <si>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</si>
  <si>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</si>
  <si>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</si>
  <si>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</si>
  <si>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</si>
  <si>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</si>
  <si>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</si>
  <si>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</si>
  <si>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</si>
  <si>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</si>
  <si>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</si>
  <si>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</si>
  <si>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</si>
  <si>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</si>
  <si>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</si>
  <si>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</si>
  <si>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</si>
  <si>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</si>
  <si>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</si>
  <si>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</si>
  <si>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</si>
  <si>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</si>
  <si>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</si>
  <si>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</si>
  <si>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</si>
  <si>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</si>
  <si>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</si>
  <si>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</si>
  <si>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</si>
  <si>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</si>
  <si>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</si>
  <si>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</si>
  <si>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</si>
  <si>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</si>
  <si>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</si>
  <si>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</si>
  <si>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</si>
  <si>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</si>
  <si>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</si>
  <si>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</si>
  <si>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</si>
  <si>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</si>
  <si>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</si>
  <si>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</si>
  <si>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</si>
  <si>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</si>
  <si>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</si>
  <si>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</si>
  <si>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25167 2.19% Expat BTL Two Year Discount</t>
  </si>
  <si>
    <t>25168 1.99% Expat BTL Two Year Discount</t>
  </si>
  <si>
    <t>25169 1.99% Expat Holiday Let Two Year Discount</t>
  </si>
  <si>
    <t>25170 1.79% Expat Holiday Let Two Year Discount</t>
  </si>
  <si>
    <t>25171 2.19% Holiday Let Two Year Discount</t>
  </si>
  <si>
    <t>25172 2.39% BTL Two Year Discount</t>
  </si>
  <si>
    <t>5yr</t>
  </si>
  <si>
    <t>25188 5.50% BTL Two Year Fixed</t>
  </si>
  <si>
    <t>25193 5.59% Expat BTL Five Year Fixed Rate (Until 31/01/2031)</t>
  </si>
  <si>
    <t>25194 5.89% Expat BTL Five Year Fixed Rate (Until 31/01/2031)</t>
  </si>
  <si>
    <t>25196 5.90% BTL Five Year Fixed (Until 31/01/2031)</t>
  </si>
  <si>
    <t>25197 5.80% BTL Five Year Fixed (Until 31/01/2031)</t>
  </si>
  <si>
    <t>25198 5.50% Expat BTL Two Year Fixed</t>
  </si>
  <si>
    <t>25199 5.70% Expat BTL Two Year Fixed</t>
  </si>
  <si>
    <t>25200 6.75% Expat Holiday Let Two Year Fixed</t>
  </si>
  <si>
    <t>25201 6.00% Expat Holiday Let Five Year Fixed Rate (Until 31/01/2031)</t>
  </si>
  <si>
    <t>25202 5.70% BTL Two Year Fixed</t>
  </si>
  <si>
    <t>25203 5.80% Holiday Let Five Year Fixed (Until 31/01/2031)</t>
  </si>
  <si>
    <t>25204 2.99% BTL Two Year Discount</t>
  </si>
  <si>
    <t>25205 5.90% Holiday Let Two Year Fixed</t>
  </si>
  <si>
    <t>25206 5.60% Holiday Let Five Year Fixed (until 31/01/2031)</t>
  </si>
  <si>
    <t>Version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</si>
</sst>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&quot;£&quot;#,##0.00"/>
    <numFmt numFmtId="166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44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44" fontId="20" fillId="3" borderId="2" xfId="2" applyFont="1" applyFill="1" applyBorder="1" applyAlignment="1" applyProtection="1">
      <alignment horizontal="center"/>
    </xf>
    <xf numFmtId="44" fontId="20" fillId="3" borderId="2" xfId="2" applyFont="1" applyFill="1" applyBorder="1" applyProtection="1"/>
    <xf numFmtId="44" fontId="20" fillId="3" borderId="2" xfId="0" applyNumberFormat="1" applyFont="1" applyFill="1" applyBorder="1"/>
    <xf numFmtId="44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44" fontId="12" fillId="0" borderId="2" xfId="2" applyFont="1" applyFill="1" applyBorder="1" applyAlignment="1" applyProtection="1">
      <alignment horizontal="center" vertical="center"/>
      <protection locked="0"/>
    </xf>
    <xf numFmtId="44" fontId="12" fillId="0" borderId="2" xfId="2" applyFont="1" applyFill="1" applyBorder="1" applyAlignment="1" applyProtection="1">
      <alignment horizontal="center"/>
      <protection locked="0"/>
    </xf>
    <xf numFmtId="44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 applyFill="1" applyBorder="1" applyAlignment="1" applyProtection="1">
      <alignment horizontal="center"/>
    </xf>
    <xf numFmtId="164" fontId="3" fillId="0" borderId="0" xfId="2" applyNumberFormat="1" applyFont="1" applyFill="1" applyBorder="1" applyProtection="1"/>
    <xf numFmtId="44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44" fontId="3" fillId="0" borderId="0" xfId="0" applyNumberFormat="1" applyFont="1"/>
    <xf numFmtId="44" fontId="20" fillId="0" borderId="13" xfId="2" applyFont="1" applyFill="1" applyBorder="1" applyProtection="1"/>
    <xf numFmtId="165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43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5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5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5" fontId="0" fillId="0" borderId="0" xfId="0" applyNumberFormat="1"/>
    <xf numFmtId="9" fontId="0" fillId="0" borderId="0" xfId="0" applyNumberFormat="1"/>
    <xf numFmtId="6" fontId="0" fillId="0" borderId="0" xfId="0" applyNumberFormat="1"/>
    <xf numFmtId="44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44" fontId="12" fillId="0" borderId="0" xfId="2" applyFont="1" applyFill="1" applyBorder="1" applyAlignment="1" applyProtection="1">
      <alignment horizontal="center"/>
    </xf>
    <xf numFmtId="44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44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43" fontId="0" fillId="0" borderId="0" xfId="0" applyNumberFormat="1"/>
    <xf numFmtId="165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44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29" fillId="3" borderId="5" xfId="0" applyNumberFormat="1" applyFont="1" applyFill="1" applyBorder="1" applyAlignment="1">
      <alignment horizontal="center"/>
    </xf>
    <xf numFmtId="166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601980</xdr:colOff>
          <xdr:row>0</xdr:row>
          <xdr:rowOff>190500</xdr:rowOff>
        </xdr:from>
        <xdr:to>
          <xdr:col>12</xdr:col>
          <xdr:colOff>30480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25" tableType="queryTable" totalsRowShown="0">
  <autoFilter ref="A1:L25" xr:uid="{00000000-000C-0000-FFFF-FFFF00000000}"/>
  <tableColumns count="12">
    <tableColumn id="1" xr3:uid="{5E73FAA0-D702-404B-B511-FF4BF2C05C0C}" uniqueName="1" name="ProductRateDescription" queryTableFieldId="1"/>
    <tableColumn id="2" xr3:uid="{70F06729-4E1D-4C3A-B589-6F0C0E324965}" uniqueName="2" name="RateValue" queryTableFieldId="2"/>
    <tableColumn id="3" xr3:uid="{BF48A11B-D171-44BC-98DB-2DACF59417A8}" uniqueName="3" name="Pay_Rate" queryTableFieldId="3"/>
    <tableColumn id="4" xr3:uid="{FB37BF64-3361-4113-8CF1-6FC2F8BBF856}" uniqueName="4" name="StressedRate" queryTableFieldId="4"/>
    <tableColumn id="5" xr3:uid="{279074B3-84A0-4319-A019-D50881824F4E}" uniqueName="5" name="FixedProdTerm" queryTableFieldId="5"/>
    <tableColumn id="6" xr3:uid="{D5241C72-0D06-4862-BED5-9AB32788FF9B}" uniqueName="6" name="scheduleType" queryTableFieldId="6"/>
    <tableColumn id="7" xr3:uid="{B2E1C5B1-8DF1-48FA-A0CB-03211E90C694}" uniqueName="7" name="ProdTerm" queryTableFieldId="7"/>
    <tableColumn id="8" xr3:uid="{9F18A2E2-2C3E-4663-B338-0B17A9688768}" uniqueName="8" name="offeringSetName" queryTableFieldId="8"/>
    <tableColumn id="9" xr3:uid="{68991B42-E512-4B49-B66F-0C5C22ABB0DF}" uniqueName="9" name="ICR_Rate" queryTableFieldId="9"/>
    <tableColumn id="10" xr3:uid="{990E87BC-8E38-4342-B54E-DE979D0547CD}" uniqueName="10" name="LCRRate" queryTableFieldId="10"/>
    <tableColumn id="11" xr3:uid="{A7A99873-FCFD-418C-94BB-F00DEAE942FA}" uniqueName="11" name="Remort" queryTableFieldId="11"/>
    <tableColumn id="12" xr3:uid="{B0B9F86B-A99A-4487-A794-EBBB80773824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F6" sqref="F6"/>
    </sheetView>
  </sheetViews>
  <sheetFormatPr defaultColWidth="9.109375" defaultRowHeight="14.4" x14ac:dyDescent="0.3"/>
  <cols>
    <col min="1" max="1" width="6.44140625" customWidth="1"/>
    <col min="2" max="2" width="10.44140625" customWidth="1"/>
    <col min="3" max="3" width="11.109375" customWidth="1"/>
    <col min="4" max="4" width="10.5546875" bestFit="1" customWidth="1"/>
    <col min="5" max="5" width="4" customWidth="1"/>
    <col min="6" max="6" width="13.88671875" bestFit="1" customWidth="1"/>
    <col min="7" max="7" width="8.44140625" customWidth="1"/>
    <col min="8" max="8" width="13.5546875" bestFit="1" customWidth="1"/>
    <col min="10" max="10" width="13.5546875" bestFit="1" customWidth="1"/>
    <col min="12" max="12" width="13.5546875" bestFit="1" customWidth="1"/>
  </cols>
  <sheetData>
    <row r="1" spans="1:12" ht="16.2" thickBot="1" x14ac:dyDescent="0.35">
      <c r="A1" s="97" t="s">
        <v>112</v>
      </c>
      <c r="B1" s="141">
        <f ca="1">TODAY()</f>
        <v>46001</v>
      </c>
      <c r="C1" s="142"/>
    </row>
    <row r="2" spans="1:12" ht="15.6" x14ac:dyDescent="0.3">
      <c r="A2" t="s">
        <v>256</v>
      </c>
      <c r="C2" s="147" t="s">
        <v>224</v>
      </c>
      <c r="D2" s="147"/>
      <c r="E2" s="147"/>
      <c r="F2" s="147"/>
      <c r="G2" s="147"/>
    </row>
    <row r="3" spans="1:12" ht="18" x14ac:dyDescent="0.35">
      <c r="A3" s="98" t="s">
        <v>44</v>
      </c>
    </row>
    <row r="4" spans="1:12" x14ac:dyDescent="0.3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3">
      <c r="F5" s="99"/>
      <c r="H5" s="99"/>
      <c r="J5" s="99"/>
      <c r="L5" s="99"/>
    </row>
    <row r="6" spans="1:12" x14ac:dyDescent="0.3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3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3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3">
      <c r="A9" s="57"/>
      <c r="E9" s="105"/>
      <c r="F9" s="106"/>
      <c r="G9" s="104"/>
      <c r="H9" s="106"/>
      <c r="J9" s="106"/>
      <c r="L9" s="106"/>
    </row>
    <row r="10" spans="1:12" x14ac:dyDescent="0.3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" thickBot="1" x14ac:dyDescent="0.35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" thickBot="1" x14ac:dyDescent="0.35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" thickBot="1" x14ac:dyDescent="0.35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2" thickBot="1" x14ac:dyDescent="0.35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3">
      <c r="A15" s="57"/>
      <c r="C15" s="107"/>
      <c r="D15" s="107"/>
      <c r="E15" s="108"/>
      <c r="F15" s="103"/>
      <c r="G15" s="103"/>
      <c r="H15" s="103"/>
      <c r="K15" s="63"/>
    </row>
    <row r="16" spans="1:12" ht="15" thickBot="1" x14ac:dyDescent="0.35">
      <c r="A16" s="110"/>
      <c r="C16" s="107"/>
      <c r="E16" s="108"/>
      <c r="F16" s="108"/>
      <c r="G16" s="108"/>
      <c r="H16" s="108"/>
      <c r="K16" s="63"/>
    </row>
    <row r="17" spans="1:11" ht="15" thickBot="1" x14ac:dyDescent="0.35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3">
      <c r="H18" s="134" t="s">
        <v>15</v>
      </c>
      <c r="I18" s="146" t="s">
        <v>132</v>
      </c>
      <c r="J18" s="140"/>
      <c r="K18" s="63"/>
    </row>
    <row r="19" spans="1:11" ht="15" thickBot="1" x14ac:dyDescent="0.35">
      <c r="H19" s="33"/>
      <c r="K19" s="63"/>
    </row>
    <row r="20" spans="1:11" ht="15" thickBot="1" x14ac:dyDescent="0.35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3">
      <c r="H21" s="134" t="s">
        <v>15</v>
      </c>
      <c r="I21" s="146" t="s">
        <v>173</v>
      </c>
      <c r="J21" s="140"/>
      <c r="K21" s="63"/>
    </row>
    <row r="22" spans="1:11" x14ac:dyDescent="0.3">
      <c r="H22" s="134" t="s">
        <v>16</v>
      </c>
      <c r="I22" s="146" t="s">
        <v>176</v>
      </c>
      <c r="J22" s="140"/>
      <c r="K22" s="63"/>
    </row>
    <row r="23" spans="1:11" x14ac:dyDescent="0.3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3">
      <c r="H24" s="134" t="s">
        <v>18</v>
      </c>
      <c r="I24" s="146" t="s">
        <v>178</v>
      </c>
      <c r="J24" s="140"/>
      <c r="K24" s="63"/>
    </row>
    <row r="25" spans="1:11" ht="15" thickBot="1" x14ac:dyDescent="0.35">
      <c r="H25" s="134" t="s">
        <v>19</v>
      </c>
      <c r="I25" s="146" t="s">
        <v>179</v>
      </c>
      <c r="J25" s="140"/>
      <c r="K25" s="63"/>
    </row>
    <row r="26" spans="1:11" ht="17.25" customHeight="1" x14ac:dyDescent="0.3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" thickBot="1" x14ac:dyDescent="0.35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3">
      <c r="H28" s="51" t="s">
        <v>171</v>
      </c>
      <c r="I28" s="139" t="s">
        <v>174</v>
      </c>
      <c r="J28" s="140"/>
      <c r="K28" s="63"/>
    </row>
    <row r="29" spans="1:11" x14ac:dyDescent="0.3">
      <c r="K29" s="63"/>
    </row>
    <row r="30" spans="1:11" ht="29.25" customHeight="1" x14ac:dyDescent="0.3">
      <c r="K30" s="63"/>
    </row>
    <row r="31" spans="1:11" x14ac:dyDescent="0.3">
      <c r="H31" s="130"/>
      <c r="K31" s="63"/>
    </row>
  </sheetData>
  <sheetProtection algorithmName="SHA-512" hashValue="ifOkwWq1FX/BxNpVEsDZSbcLzgYe/j0xmr0Ke1zR4ivgU0Nxc6tKxruBBDgtw8GWijio0DDSPuRc4W8s1IWQrQ==" saltValue="5KjsX99L6DU4pJMYA8csXA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5"/>
  <sheetViews>
    <sheetView workbookViewId="0">
      <selection activeCell="A2" sqref="A2"/>
    </sheetView>
  </sheetViews>
  <sheetFormatPr defaultRowHeight="14.4" x14ac:dyDescent="0.3"/>
  <cols>
    <col min="1" max="1" width="61.6640625" bestFit="1" customWidth="1"/>
    <col min="2" max="2" width="12.109375" bestFit="1" customWidth="1"/>
    <col min="3" max="3" width="11.109375" bestFit="1" customWidth="1"/>
    <col min="4" max="4" width="14.44140625" bestFit="1" customWidth="1"/>
    <col min="5" max="5" width="16.5546875" bestFit="1" customWidth="1"/>
    <col min="6" max="6" width="15.21875" bestFit="1" customWidth="1"/>
    <col min="7" max="7" width="11.6640625" bestFit="1" customWidth="1"/>
    <col min="8" max="8" width="18.21875" bestFit="1" customWidth="1"/>
    <col min="9" max="9" width="10.77734375" bestFit="1" customWidth="1"/>
    <col min="10" max="10" width="10.109375" bestFit="1" customWidth="1"/>
    <col min="11" max="11" width="9.5546875" bestFit="1" customWidth="1"/>
    <col min="12" max="12" width="11.109375" bestFit="1" customWidth="1"/>
  </cols>
  <sheetData>
    <row r="1" spans="1:12" x14ac:dyDescent="0.3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3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3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3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3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3">
      <c r="A6" t="s">
        <v>235</v>
      </c>
      <c r="B6">
        <v>8.59</v>
      </c>
      <c r="C6">
        <v>6.4</v>
      </c>
      <c r="D6">
        <v>8.4</v>
      </c>
      <c r="E6" t="s">
        <v>124</v>
      </c>
      <c r="F6" t="s">
        <v>122</v>
      </c>
      <c r="G6" t="s">
        <v>225</v>
      </c>
      <c r="H6" t="s">
        <v>142</v>
      </c>
      <c r="I6">
        <v>8.4</v>
      </c>
      <c r="J6">
        <v>140</v>
      </c>
      <c r="K6">
        <v>0</v>
      </c>
      <c r="L6">
        <v>140</v>
      </c>
    </row>
    <row r="7" spans="1:12" x14ac:dyDescent="0.3">
      <c r="A7" t="s">
        <v>236</v>
      </c>
      <c r="B7">
        <v>8.59</v>
      </c>
      <c r="C7">
        <v>6.6</v>
      </c>
      <c r="D7">
        <v>8.6</v>
      </c>
      <c r="E7" t="s">
        <v>124</v>
      </c>
      <c r="F7" t="s">
        <v>122</v>
      </c>
      <c r="G7" t="s">
        <v>225</v>
      </c>
      <c r="H7" t="s">
        <v>142</v>
      </c>
      <c r="I7">
        <v>8.6</v>
      </c>
      <c r="J7">
        <v>140</v>
      </c>
      <c r="K7">
        <v>0</v>
      </c>
      <c r="L7">
        <v>140</v>
      </c>
    </row>
    <row r="8" spans="1:12" x14ac:dyDescent="0.3">
      <c r="A8" t="s">
        <v>237</v>
      </c>
      <c r="B8">
        <v>8.59</v>
      </c>
      <c r="C8">
        <v>6.6</v>
      </c>
      <c r="D8">
        <v>8.6</v>
      </c>
      <c r="E8" t="s">
        <v>124</v>
      </c>
      <c r="F8" t="s">
        <v>122</v>
      </c>
      <c r="G8" t="s">
        <v>225</v>
      </c>
      <c r="H8" t="s">
        <v>142</v>
      </c>
      <c r="I8">
        <v>8.6</v>
      </c>
      <c r="J8">
        <v>140</v>
      </c>
      <c r="K8">
        <v>0</v>
      </c>
      <c r="L8">
        <v>140</v>
      </c>
    </row>
    <row r="9" spans="1:12" x14ac:dyDescent="0.3">
      <c r="A9" t="s">
        <v>238</v>
      </c>
      <c r="B9">
        <v>8.59</v>
      </c>
      <c r="C9">
        <v>6.8</v>
      </c>
      <c r="D9">
        <v>8.8000000000000007</v>
      </c>
      <c r="E9" t="s">
        <v>124</v>
      </c>
      <c r="F9" t="s">
        <v>122</v>
      </c>
      <c r="G9" t="s">
        <v>225</v>
      </c>
      <c r="H9" t="s">
        <v>142</v>
      </c>
      <c r="I9">
        <v>8.8000000000000007</v>
      </c>
      <c r="J9">
        <v>140</v>
      </c>
      <c r="K9">
        <v>0</v>
      </c>
      <c r="L9">
        <v>140</v>
      </c>
    </row>
    <row r="10" spans="1:12" x14ac:dyDescent="0.3">
      <c r="A10" t="s">
        <v>239</v>
      </c>
      <c r="B10">
        <v>8.59</v>
      </c>
      <c r="C10">
        <v>6.4</v>
      </c>
      <c r="D10">
        <v>8.4</v>
      </c>
      <c r="E10" t="s">
        <v>124</v>
      </c>
      <c r="F10" t="s">
        <v>122</v>
      </c>
      <c r="G10" t="s">
        <v>225</v>
      </c>
      <c r="H10" t="s">
        <v>142</v>
      </c>
      <c r="I10">
        <v>8.4</v>
      </c>
      <c r="J10">
        <v>140</v>
      </c>
      <c r="K10">
        <v>0</v>
      </c>
      <c r="L10">
        <v>140</v>
      </c>
    </row>
    <row r="11" spans="1:12" x14ac:dyDescent="0.3">
      <c r="A11" t="s">
        <v>240</v>
      </c>
      <c r="B11">
        <v>8.59</v>
      </c>
      <c r="C11">
        <v>6.2</v>
      </c>
      <c r="D11">
        <v>8.1999999999999993</v>
      </c>
      <c r="E11" t="s">
        <v>124</v>
      </c>
      <c r="F11" t="s">
        <v>122</v>
      </c>
      <c r="G11" t="s">
        <v>225</v>
      </c>
      <c r="H11" t="s">
        <v>142</v>
      </c>
      <c r="I11">
        <v>8.1999999999999993</v>
      </c>
      <c r="J11">
        <v>140</v>
      </c>
      <c r="K11">
        <v>0</v>
      </c>
      <c r="L11">
        <v>140</v>
      </c>
    </row>
    <row r="12" spans="1:12" x14ac:dyDescent="0.3">
      <c r="A12" t="s">
        <v>242</v>
      </c>
      <c r="B12">
        <v>8.59</v>
      </c>
      <c r="C12">
        <v>5.5</v>
      </c>
      <c r="D12">
        <v>7.5</v>
      </c>
      <c r="E12" t="s">
        <v>225</v>
      </c>
      <c r="F12" t="s">
        <v>226</v>
      </c>
      <c r="G12" t="s">
        <v>225</v>
      </c>
      <c r="H12" t="s">
        <v>142</v>
      </c>
      <c r="I12">
        <v>7.5</v>
      </c>
      <c r="J12">
        <v>140</v>
      </c>
      <c r="K12">
        <v>0</v>
      </c>
      <c r="L12">
        <v>140</v>
      </c>
    </row>
    <row r="13" spans="1:12" x14ac:dyDescent="0.3">
      <c r="A13" t="s">
        <v>243</v>
      </c>
      <c r="B13">
        <v>8.59</v>
      </c>
      <c r="C13">
        <v>5.59</v>
      </c>
      <c r="D13">
        <v>5.59</v>
      </c>
      <c r="E13" t="s">
        <v>241</v>
      </c>
      <c r="F13" t="s">
        <v>226</v>
      </c>
      <c r="G13" t="s">
        <v>241</v>
      </c>
      <c r="H13" t="s">
        <v>142</v>
      </c>
      <c r="I13">
        <v>7.59</v>
      </c>
      <c r="J13">
        <v>140</v>
      </c>
      <c r="K13">
        <v>0</v>
      </c>
      <c r="L13">
        <v>140</v>
      </c>
    </row>
    <row r="14" spans="1:12" x14ac:dyDescent="0.3">
      <c r="A14" t="s">
        <v>244</v>
      </c>
      <c r="B14">
        <v>8.59</v>
      </c>
      <c r="C14">
        <v>5.89</v>
      </c>
      <c r="D14">
        <v>5.89</v>
      </c>
      <c r="E14" t="s">
        <v>241</v>
      </c>
      <c r="F14" t="s">
        <v>226</v>
      </c>
      <c r="G14" t="s">
        <v>241</v>
      </c>
      <c r="H14" t="s">
        <v>142</v>
      </c>
      <c r="I14">
        <v>7.89</v>
      </c>
      <c r="J14">
        <v>140</v>
      </c>
      <c r="K14">
        <v>0</v>
      </c>
      <c r="L14">
        <v>140</v>
      </c>
    </row>
    <row r="15" spans="1:12" x14ac:dyDescent="0.3">
      <c r="A15" t="s">
        <v>245</v>
      </c>
      <c r="B15">
        <v>8.59</v>
      </c>
      <c r="C15">
        <v>5.9</v>
      </c>
      <c r="D15">
        <v>5.9</v>
      </c>
      <c r="E15" t="s">
        <v>241</v>
      </c>
      <c r="F15" t="s">
        <v>226</v>
      </c>
      <c r="G15" t="s">
        <v>241</v>
      </c>
      <c r="H15" t="s">
        <v>142</v>
      </c>
      <c r="I15">
        <v>7.9</v>
      </c>
      <c r="J15">
        <v>140</v>
      </c>
      <c r="K15">
        <v>0</v>
      </c>
      <c r="L15">
        <v>140</v>
      </c>
    </row>
    <row r="16" spans="1:12" x14ac:dyDescent="0.3">
      <c r="A16" t="s">
        <v>246</v>
      </c>
      <c r="B16">
        <v>8.59</v>
      </c>
      <c r="C16">
        <v>5.8</v>
      </c>
      <c r="D16">
        <v>5.8</v>
      </c>
      <c r="E16" t="s">
        <v>241</v>
      </c>
      <c r="F16" t="s">
        <v>226</v>
      </c>
      <c r="G16" t="s">
        <v>241</v>
      </c>
      <c r="H16" t="s">
        <v>142</v>
      </c>
      <c r="I16">
        <v>7.8</v>
      </c>
      <c r="J16">
        <v>140</v>
      </c>
      <c r="K16">
        <v>0</v>
      </c>
      <c r="L16">
        <v>140</v>
      </c>
    </row>
    <row r="17" spans="1:12" x14ac:dyDescent="0.3">
      <c r="A17" t="s">
        <v>247</v>
      </c>
      <c r="B17">
        <v>8.59</v>
      </c>
      <c r="C17">
        <v>5.5</v>
      </c>
      <c r="D17">
        <v>7.5</v>
      </c>
      <c r="E17" t="s">
        <v>225</v>
      </c>
      <c r="F17" t="s">
        <v>226</v>
      </c>
      <c r="G17" t="s">
        <v>225</v>
      </c>
      <c r="H17" t="s">
        <v>142</v>
      </c>
      <c r="I17">
        <v>7.5</v>
      </c>
      <c r="J17">
        <v>140</v>
      </c>
      <c r="K17">
        <v>0</v>
      </c>
      <c r="L17">
        <v>140</v>
      </c>
    </row>
    <row r="18" spans="1:12" x14ac:dyDescent="0.3">
      <c r="A18" t="s">
        <v>248</v>
      </c>
      <c r="B18">
        <v>8.59</v>
      </c>
      <c r="C18">
        <v>5.7</v>
      </c>
      <c r="D18">
        <v>7.7</v>
      </c>
      <c r="E18" t="s">
        <v>225</v>
      </c>
      <c r="F18" t="s">
        <v>226</v>
      </c>
      <c r="G18" t="s">
        <v>225</v>
      </c>
      <c r="H18" t="s">
        <v>142</v>
      </c>
      <c r="I18">
        <v>7.7</v>
      </c>
      <c r="J18">
        <v>140</v>
      </c>
      <c r="K18">
        <v>0</v>
      </c>
      <c r="L18">
        <v>140</v>
      </c>
    </row>
    <row r="19" spans="1:12" x14ac:dyDescent="0.3">
      <c r="A19" t="s">
        <v>249</v>
      </c>
      <c r="B19">
        <v>8.59</v>
      </c>
      <c r="C19">
        <v>6.75</v>
      </c>
      <c r="D19">
        <v>8.75</v>
      </c>
      <c r="E19" t="s">
        <v>225</v>
      </c>
      <c r="F19" t="s">
        <v>226</v>
      </c>
      <c r="G19" t="s">
        <v>225</v>
      </c>
      <c r="H19" t="s">
        <v>142</v>
      </c>
      <c r="I19">
        <v>8.75</v>
      </c>
      <c r="J19">
        <v>140</v>
      </c>
      <c r="K19">
        <v>0</v>
      </c>
      <c r="L19">
        <v>140</v>
      </c>
    </row>
    <row r="20" spans="1:12" x14ac:dyDescent="0.3">
      <c r="A20" t="s">
        <v>250</v>
      </c>
      <c r="B20">
        <v>8.59</v>
      </c>
      <c r="C20">
        <v>6</v>
      </c>
      <c r="D20">
        <v>6</v>
      </c>
      <c r="E20" t="s">
        <v>241</v>
      </c>
      <c r="F20" t="s">
        <v>226</v>
      </c>
      <c r="G20" t="s">
        <v>241</v>
      </c>
      <c r="H20" t="s">
        <v>142</v>
      </c>
      <c r="I20">
        <v>8</v>
      </c>
      <c r="J20">
        <v>140</v>
      </c>
      <c r="K20">
        <v>0</v>
      </c>
      <c r="L20">
        <v>140</v>
      </c>
    </row>
    <row r="21" spans="1:12" x14ac:dyDescent="0.3">
      <c r="A21" t="s">
        <v>251</v>
      </c>
      <c r="B21">
        <v>8.59</v>
      </c>
      <c r="C21">
        <v>5.7</v>
      </c>
      <c r="D21">
        <v>7.7</v>
      </c>
      <c r="E21" t="s">
        <v>225</v>
      </c>
      <c r="F21" t="s">
        <v>226</v>
      </c>
      <c r="G21" t="s">
        <v>225</v>
      </c>
      <c r="H21" t="s">
        <v>142</v>
      </c>
      <c r="I21">
        <v>7.7</v>
      </c>
      <c r="J21">
        <v>140</v>
      </c>
      <c r="K21">
        <v>0</v>
      </c>
      <c r="L21">
        <v>140</v>
      </c>
    </row>
    <row r="22" spans="1:12" x14ac:dyDescent="0.3">
      <c r="A22" t="s">
        <v>252</v>
      </c>
      <c r="B22">
        <v>8.59</v>
      </c>
      <c r="C22">
        <v>5.8</v>
      </c>
      <c r="D22">
        <v>5.8</v>
      </c>
      <c r="E22" t="s">
        <v>241</v>
      </c>
      <c r="F22" t="s">
        <v>226</v>
      </c>
      <c r="G22" t="s">
        <v>241</v>
      </c>
      <c r="H22" t="s">
        <v>142</v>
      </c>
      <c r="I22">
        <v>7.8</v>
      </c>
      <c r="J22">
        <v>140</v>
      </c>
      <c r="K22">
        <v>0</v>
      </c>
      <c r="L22">
        <v>140</v>
      </c>
    </row>
    <row r="23" spans="1:12" x14ac:dyDescent="0.3">
      <c r="A23" t="s">
        <v>253</v>
      </c>
      <c r="B23">
        <v>8.59</v>
      </c>
      <c r="C23">
        <v>5.6</v>
      </c>
      <c r="D23">
        <v>7.6</v>
      </c>
      <c r="E23" t="s">
        <v>124</v>
      </c>
      <c r="F23" t="s">
        <v>122</v>
      </c>
      <c r="G23" t="s">
        <v>225</v>
      </c>
      <c r="H23" t="s">
        <v>142</v>
      </c>
      <c r="I23">
        <v>7.6</v>
      </c>
      <c r="J23">
        <v>140</v>
      </c>
      <c r="K23">
        <v>0</v>
      </c>
      <c r="L23">
        <v>140</v>
      </c>
    </row>
    <row r="24" spans="1:12" x14ac:dyDescent="0.3">
      <c r="A24" t="s">
        <v>254</v>
      </c>
      <c r="B24">
        <v>8.59</v>
      </c>
      <c r="C24">
        <v>5.9</v>
      </c>
      <c r="D24">
        <v>7.9</v>
      </c>
      <c r="E24" t="s">
        <v>225</v>
      </c>
      <c r="F24" t="s">
        <v>226</v>
      </c>
      <c r="G24" t="s">
        <v>225</v>
      </c>
      <c r="H24" t="s">
        <v>142</v>
      </c>
      <c r="I24">
        <v>7.9</v>
      </c>
      <c r="J24">
        <v>140</v>
      </c>
      <c r="K24">
        <v>0</v>
      </c>
      <c r="L24">
        <v>140</v>
      </c>
    </row>
    <row r="25" spans="1:12" x14ac:dyDescent="0.3">
      <c r="A25" t="s">
        <v>255</v>
      </c>
      <c r="B25">
        <v>8.59</v>
      </c>
      <c r="C25">
        <v>5.6</v>
      </c>
      <c r="D25">
        <v>5.6</v>
      </c>
      <c r="E25" t="s">
        <v>241</v>
      </c>
      <c r="F25" t="s">
        <v>226</v>
      </c>
      <c r="G25" t="s">
        <v>241</v>
      </c>
      <c r="H25" t="s">
        <v>142</v>
      </c>
      <c r="I25">
        <v>7.6</v>
      </c>
      <c r="J25">
        <v>140</v>
      </c>
      <c r="K25">
        <v>0</v>
      </c>
      <c r="L25">
        <v>140</v>
      </c>
    </row>
  </sheetData>
  <sheetProtection algorithmName="SHA-512" hashValue="u4vENTcBAiO0eBKCQzaF5Si2bAqMKKrpJLIR2yzyob6aVVOhU82O+BCx9XcmyCQQaywHQ1M7/xuGP1cgHY/R1w==" saltValue="cyYJTQL4cjirsUVjnRFhiw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4.4" x14ac:dyDescent="0.3"/>
  <sheetData>
    <row r="1" spans="1:7" x14ac:dyDescent="0.3">
      <c r="A1" t="s">
        <v>129</v>
      </c>
      <c r="D1" t="s">
        <v>130</v>
      </c>
    </row>
    <row r="4" spans="1:7" x14ac:dyDescent="0.3">
      <c r="A4" t="s">
        <v>14</v>
      </c>
      <c r="B4" t="s">
        <v>131</v>
      </c>
    </row>
    <row r="5" spans="1:7" x14ac:dyDescent="0.3">
      <c r="A5" t="s">
        <v>15</v>
      </c>
      <c r="B5" t="s">
        <v>132</v>
      </c>
    </row>
    <row r="8" spans="1:7" x14ac:dyDescent="0.3">
      <c r="F8" t="s">
        <v>201</v>
      </c>
      <c r="G8" t="s">
        <v>202</v>
      </c>
    </row>
    <row r="9" spans="1:7" x14ac:dyDescent="0.3">
      <c r="E9" t="s">
        <v>203</v>
      </c>
      <c r="F9">
        <v>1007</v>
      </c>
      <c r="G9">
        <v>538</v>
      </c>
    </row>
    <row r="10" spans="1:7" x14ac:dyDescent="0.3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3">
      <c r="A11" s="63" t="s">
        <v>183</v>
      </c>
      <c r="B11" t="s">
        <v>200</v>
      </c>
    </row>
    <row r="12" spans="1:7" x14ac:dyDescent="0.3">
      <c r="A12" s="63" t="s">
        <v>184</v>
      </c>
      <c r="B12" t="s">
        <v>200</v>
      </c>
    </row>
    <row r="13" spans="1:7" x14ac:dyDescent="0.3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3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3">
      <c r="A15" s="63" t="s">
        <v>187</v>
      </c>
      <c r="B15" t="s">
        <v>200</v>
      </c>
    </row>
    <row r="16" spans="1:7" x14ac:dyDescent="0.3">
      <c r="A16" s="63" t="s">
        <v>188</v>
      </c>
      <c r="B16" t="s">
        <v>200</v>
      </c>
    </row>
    <row r="17" spans="1:2" x14ac:dyDescent="0.3">
      <c r="A17" s="63" t="s">
        <v>189</v>
      </c>
      <c r="B17" t="s">
        <v>200</v>
      </c>
    </row>
    <row r="18" spans="1:2" x14ac:dyDescent="0.3">
      <c r="A18" s="63" t="s">
        <v>18</v>
      </c>
      <c r="B18" t="s">
        <v>200</v>
      </c>
    </row>
    <row r="19" spans="1:2" x14ac:dyDescent="0.3">
      <c r="A19" s="63" t="s">
        <v>190</v>
      </c>
      <c r="B19" t="s">
        <v>200</v>
      </c>
    </row>
    <row r="20" spans="1:2" x14ac:dyDescent="0.3">
      <c r="A20" s="63" t="s">
        <v>181</v>
      </c>
      <c r="B20" t="s">
        <v>200</v>
      </c>
    </row>
    <row r="21" spans="1:2" x14ac:dyDescent="0.3">
      <c r="A21" s="63" t="s">
        <v>191</v>
      </c>
      <c r="B21" t="s">
        <v>200</v>
      </c>
    </row>
    <row r="22" spans="1:2" x14ac:dyDescent="0.3">
      <c r="A22" s="63" t="s">
        <v>192</v>
      </c>
      <c r="B22" t="s">
        <v>200</v>
      </c>
    </row>
    <row r="23" spans="1:2" x14ac:dyDescent="0.3">
      <c r="A23" s="63" t="s">
        <v>193</v>
      </c>
      <c r="B23" t="s">
        <v>200</v>
      </c>
    </row>
    <row r="24" spans="1:2" x14ac:dyDescent="0.3">
      <c r="A24" s="63" t="s">
        <v>194</v>
      </c>
      <c r="B24" t="s">
        <v>200</v>
      </c>
    </row>
    <row r="25" spans="1:2" x14ac:dyDescent="0.3">
      <c r="A25" s="63" t="s">
        <v>195</v>
      </c>
      <c r="B25" t="s">
        <v>200</v>
      </c>
    </row>
    <row r="26" spans="1:2" x14ac:dyDescent="0.3">
      <c r="A26" s="63" t="s">
        <v>196</v>
      </c>
      <c r="B26" t="s">
        <v>200</v>
      </c>
    </row>
    <row r="27" spans="1:2" x14ac:dyDescent="0.3">
      <c r="A27" s="63" t="s">
        <v>197</v>
      </c>
      <c r="B27" t="s">
        <v>200</v>
      </c>
    </row>
    <row r="28" spans="1:2" x14ac:dyDescent="0.3">
      <c r="A28" s="63" t="s">
        <v>198</v>
      </c>
      <c r="B28" t="s">
        <v>200</v>
      </c>
    </row>
    <row r="29" spans="1:2" x14ac:dyDescent="0.3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4.4" x14ac:dyDescent="0.3"/>
  <cols>
    <col min="1" max="1" width="12.44140625" bestFit="1" customWidth="1"/>
  </cols>
  <sheetData>
    <row r="1" spans="1:2" x14ac:dyDescent="0.3">
      <c r="A1" t="s">
        <v>134</v>
      </c>
      <c r="B1" t="s">
        <v>137</v>
      </c>
    </row>
    <row r="2" spans="1:2" x14ac:dyDescent="0.3">
      <c r="A2" t="s">
        <v>135</v>
      </c>
      <c r="B2">
        <v>4.75</v>
      </c>
    </row>
    <row r="3" spans="1:2" x14ac:dyDescent="0.3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4.4" x14ac:dyDescent="0.3"/>
  <cols>
    <col min="2" max="2" width="12.5546875" customWidth="1"/>
    <col min="3" max="3" width="8.109375" customWidth="1"/>
    <col min="5" max="5" width="37.5546875" customWidth="1"/>
    <col min="6" max="6" width="11.109375" customWidth="1"/>
    <col min="7" max="8" width="10.88671875" bestFit="1" customWidth="1"/>
    <col min="9" max="9" width="10.5546875" customWidth="1"/>
    <col min="12" max="12" width="0" hidden="1" customWidth="1"/>
    <col min="13" max="13" width="10.44140625" hidden="1" customWidth="1"/>
    <col min="14" max="14" width="0" hidden="1" customWidth="1"/>
    <col min="15" max="15" width="10" hidden="1" customWidth="1"/>
  </cols>
  <sheetData>
    <row r="1" spans="1:15" ht="16.2" thickBot="1" x14ac:dyDescent="0.35">
      <c r="A1" s="97" t="s">
        <v>112</v>
      </c>
      <c r="B1" s="141">
        <f ca="1">TODAY()</f>
        <v>46001</v>
      </c>
      <c r="C1" s="142"/>
    </row>
    <row r="2" spans="1:15" ht="15.6" x14ac:dyDescent="0.3">
      <c r="A2" s="147" t="s">
        <v>224</v>
      </c>
      <c r="B2" s="147"/>
      <c r="C2" s="147"/>
      <c r="D2" s="147"/>
      <c r="E2" s="147"/>
    </row>
    <row r="3" spans="1:15" ht="15.6" x14ac:dyDescent="0.3">
      <c r="A3" s="152" t="s">
        <v>222</v>
      </c>
      <c r="B3" s="152"/>
      <c r="C3" s="152"/>
      <c r="D3" s="152"/>
      <c r="E3" s="1"/>
    </row>
    <row r="4" spans="1:15" ht="15" thickBot="1" x14ac:dyDescent="0.35"/>
    <row r="5" spans="1:15" ht="18.600000000000001" thickBot="1" x14ac:dyDescent="0.4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3">
      <c r="E6" s="108"/>
      <c r="F6" s="41"/>
      <c r="G6" s="108"/>
      <c r="H6" s="108"/>
      <c r="I6" s="41"/>
      <c r="J6" s="5"/>
    </row>
    <row r="7" spans="1:15" x14ac:dyDescent="0.3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5.6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5.6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5.6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5.6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5.6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6.2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6.2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6.2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5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3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3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3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5.6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449.79999999999995</v>
      </c>
      <c r="O20" s="11">
        <f>VLOOKUP(Income!F20,'ONS Data'!A:I,4,FALSE)</f>
        <v>449.79999999999995</v>
      </c>
    </row>
    <row r="21" spans="1:15" ht="15.6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6.2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6.2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3">
      <c r="E24" s="113"/>
      <c r="F24" s="113"/>
      <c r="G24" s="113"/>
      <c r="H24" s="117"/>
      <c r="J24" s="6"/>
    </row>
    <row r="25" spans="1:15" x14ac:dyDescent="0.3">
      <c r="A25" s="57" t="s">
        <v>38</v>
      </c>
      <c r="E25" s="113"/>
      <c r="F25" s="113"/>
      <c r="G25" s="113"/>
      <c r="H25" s="117"/>
      <c r="J25" s="6"/>
    </row>
    <row r="26" spans="1:15" ht="15.6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207.13333333333333</v>
      </c>
      <c r="O26" s="10">
        <f>VLOOKUP(Income!F20,'ONS Data'!A:I,7,FALSE)</f>
        <v>207.13333333333333</v>
      </c>
    </row>
    <row r="27" spans="1:15" ht="15.6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30.333333333333332</v>
      </c>
      <c r="O27" s="12">
        <f>VLOOKUP(Income!F20,'ONS Data'!A:I,9,FALSE)</f>
        <v>30.333333333333332</v>
      </c>
    </row>
    <row r="28" spans="1:15" ht="15.6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5.6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19.933333333333334</v>
      </c>
      <c r="O29" s="11">
        <f>VLOOKUP(Income!F20,'ONS Data'!A:I,6,FALSE)</f>
        <v>19.933333333333334</v>
      </c>
    </row>
    <row r="30" spans="1:15" ht="16.2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6.2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257.39999999999998</v>
      </c>
      <c r="O31" s="14"/>
    </row>
    <row r="33" spans="1:13" ht="15" thickBot="1" x14ac:dyDescent="0.35"/>
    <row r="34" spans="1:13" ht="16.2" thickBot="1" x14ac:dyDescent="0.35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tabSelected="1" zoomScale="90" zoomScaleNormal="90" workbookViewId="0">
      <selection activeCell="D3" sqref="D3:H3"/>
    </sheetView>
  </sheetViews>
  <sheetFormatPr defaultRowHeight="14.4" x14ac:dyDescent="0.3"/>
  <cols>
    <col min="2" max="2" width="7.5546875" customWidth="1"/>
    <col min="3" max="3" width="13.5546875" customWidth="1"/>
    <col min="6" max="6" width="9.5546875" customWidth="1"/>
    <col min="8" max="8" width="26.88671875" bestFit="1" customWidth="1"/>
    <col min="9" max="9" width="8.88671875" hidden="1" customWidth="1"/>
    <col min="10" max="10" width="10.44140625" style="50" hidden="1" customWidth="1"/>
    <col min="11" max="11" width="13.109375" hidden="1" customWidth="1"/>
    <col min="12" max="16" width="8.88671875" hidden="1" customWidth="1"/>
    <col min="17" max="17" width="15.109375" hidden="1" customWidth="1"/>
    <col min="18" max="18" width="8.88671875" customWidth="1"/>
  </cols>
  <sheetData>
    <row r="1" spans="1:13" ht="16.2" thickBot="1" x14ac:dyDescent="0.35">
      <c r="A1" s="97" t="s">
        <v>112</v>
      </c>
      <c r="B1" s="141">
        <f ca="1">TODAY()</f>
        <v>46001</v>
      </c>
      <c r="C1" s="142"/>
    </row>
    <row r="2" spans="1:13" ht="16.2" thickBot="1" x14ac:dyDescent="0.35">
      <c r="A2" s="147" t="s">
        <v>224</v>
      </c>
      <c r="B2" s="147"/>
      <c r="C2" s="147"/>
      <c r="D2" s="147"/>
      <c r="E2" s="147"/>
    </row>
    <row r="3" spans="1:13" ht="19.2" thickTop="1" thickBot="1" x14ac:dyDescent="0.4">
      <c r="A3" s="98" t="s">
        <v>50</v>
      </c>
      <c r="D3" s="153" t="s">
        <v>246</v>
      </c>
      <c r="E3" s="154"/>
      <c r="F3" s="154"/>
      <c r="G3" s="154"/>
      <c r="H3" s="155"/>
    </row>
    <row r="4" spans="1:13" ht="18.600000000000001" thickTop="1" x14ac:dyDescent="0.35">
      <c r="A4" s="98"/>
      <c r="D4" s="29"/>
      <c r="E4" s="29"/>
      <c r="F4" s="29"/>
    </row>
    <row r="5" spans="1:13" ht="16.2" thickBot="1" x14ac:dyDescent="0.35">
      <c r="A5" s="119" t="s">
        <v>23</v>
      </c>
      <c r="C5" s="29"/>
      <c r="D5" s="41"/>
      <c r="E5" s="41"/>
      <c r="F5" s="41"/>
      <c r="G5" s="41"/>
    </row>
    <row r="6" spans="1:13" x14ac:dyDescent="0.3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3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3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3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Fixed</v>
      </c>
      <c r="K9" s="51"/>
    </row>
    <row r="10" spans="1:13" x14ac:dyDescent="0.3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>5yr</v>
      </c>
      <c r="K10" s="123"/>
    </row>
    <row r="11" spans="1:13" x14ac:dyDescent="0.3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Y</v>
      </c>
      <c r="K11" s="92"/>
    </row>
    <row r="12" spans="1:13" x14ac:dyDescent="0.3">
      <c r="A12" s="120" t="s">
        <v>128</v>
      </c>
      <c r="B12" s="121"/>
      <c r="C12" s="41"/>
      <c r="D12" s="41"/>
      <c r="E12" s="41"/>
      <c r="F12" s="41"/>
      <c r="G12" s="41"/>
      <c r="H12" s="81">
        <f>IF(VLOOKUP($D$3,Table_Query_from_DPR_DMART[],5,FALSE)="5YR",VLOOKUP($D$3,Table_Query_from_DPR_DMART[],3,FALSE),"-")</f>
        <v>5.8</v>
      </c>
      <c r="K12" s="92"/>
    </row>
    <row r="13" spans="1:13" x14ac:dyDescent="0.3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5.8</v>
      </c>
    </row>
    <row r="14" spans="1:13" ht="30.75" customHeight="1" x14ac:dyDescent="0.3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3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3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" thickBot="1" x14ac:dyDescent="0.35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" thickBot="1" x14ac:dyDescent="0.35">
      <c r="A18" s="124"/>
      <c r="B18" s="41"/>
      <c r="C18" s="41"/>
      <c r="H18" s="125"/>
      <c r="I18" s="126"/>
    </row>
    <row r="19" spans="1:17" ht="15" thickBot="1" x14ac:dyDescent="0.35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" thickBot="1" x14ac:dyDescent="0.35">
      <c r="H20" s="52"/>
      <c r="P20" s="56"/>
    </row>
    <row r="21" spans="1:17" ht="15.75" customHeight="1" thickBot="1" x14ac:dyDescent="0.35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" thickBot="1" x14ac:dyDescent="0.35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" thickBot="1" x14ac:dyDescent="0.35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" thickBot="1" x14ac:dyDescent="0.35">
      <c r="E24" s="29"/>
      <c r="F24" s="29"/>
      <c r="I24" s="57"/>
    </row>
    <row r="25" spans="1:17" ht="15.75" customHeight="1" thickBot="1" x14ac:dyDescent="0.35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" thickBot="1" x14ac:dyDescent="0.35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" thickBot="1" x14ac:dyDescent="0.35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3">
      <c r="E28" s="29"/>
      <c r="F28" s="29"/>
      <c r="I28" s="57"/>
    </row>
    <row r="29" spans="1:17" ht="15" thickBot="1" x14ac:dyDescent="0.35">
      <c r="E29" s="29"/>
      <c r="F29" s="29"/>
      <c r="I29" s="57"/>
    </row>
    <row r="30" spans="1:17" ht="15" thickBot="1" x14ac:dyDescent="0.35">
      <c r="D30" s="57" t="s">
        <v>155</v>
      </c>
      <c r="H30" s="83">
        <f>(H6*H13/100/12) *M19</f>
        <v>0</v>
      </c>
      <c r="I30" s="57"/>
    </row>
    <row r="31" spans="1:17" ht="15" thickBot="1" x14ac:dyDescent="0.35">
      <c r="D31" s="57"/>
      <c r="H31" s="53"/>
      <c r="I31" s="57"/>
    </row>
    <row r="32" spans="1:17" ht="15" thickBot="1" x14ac:dyDescent="0.35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3">
      <c r="E33" s="29"/>
      <c r="F33" s="29"/>
      <c r="I33" s="57"/>
    </row>
    <row r="34" spans="4:17" x14ac:dyDescent="0.3">
      <c r="E34" s="29"/>
      <c r="F34" s="29"/>
      <c r="I34" s="57"/>
    </row>
    <row r="35" spans="4:17" x14ac:dyDescent="0.3">
      <c r="E35" s="29"/>
      <c r="F35" s="29"/>
      <c r="H35" s="52" t="s">
        <v>49</v>
      </c>
      <c r="I35" s="57"/>
    </row>
    <row r="36" spans="4:17" ht="15" thickBot="1" x14ac:dyDescent="0.35">
      <c r="E36" s="29"/>
      <c r="F36" s="29"/>
      <c r="I36" s="57"/>
    </row>
    <row r="37" spans="4:17" ht="15" thickBot="1" x14ac:dyDescent="0.35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" thickBot="1" x14ac:dyDescent="0.35">
      <c r="E38" s="29"/>
      <c r="F38" s="29"/>
      <c r="P38" s="56"/>
    </row>
    <row r="39" spans="4:17" ht="15.75" customHeight="1" thickBot="1" x14ac:dyDescent="0.35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3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3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" thickBot="1" x14ac:dyDescent="0.35">
      <c r="D42" s="59" t="s">
        <v>67</v>
      </c>
      <c r="K42" s="129"/>
    </row>
    <row r="43" spans="4:17" ht="15.75" customHeight="1" thickBot="1" x14ac:dyDescent="0.35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5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5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5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5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5"/>
    <row r="49" spans="4:17" ht="15" thickBot="1" x14ac:dyDescent="0.35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3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3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3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Mi191njoU7sDtP0Hkx+ONYfUO/ffmJ3kHGkErMzbnnI6ohIL0FcM6DyAFc9zjuXS8J1kSNvHQA3xmE2+kR41tg==" saltValue="I06JjIZv66kwZLB8vYAm1g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601980</xdr:colOff>
                    <xdr:row>0</xdr:row>
                    <xdr:rowOff>190500</xdr:rowOff>
                  </from>
                  <to>
                    <xdr:col>12</xdr:col>
                    <xdr:colOff>30480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Data'!$A$2:$A$25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223</v>
      </c>
    </row>
    <row r="2" spans="1:1" x14ac:dyDescent="0.3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4.4" x14ac:dyDescent="0.3"/>
  <cols>
    <col min="6" max="6" width="11.5546875" bestFit="1" customWidth="1"/>
  </cols>
  <sheetData>
    <row r="1" spans="1:6" ht="15" thickBot="1" x14ac:dyDescent="0.35">
      <c r="A1" s="28" t="e">
        <f>SUM(Results!H23/Calc!F3)</f>
        <v>#DIV/0!</v>
      </c>
    </row>
    <row r="2" spans="1:6" ht="15" thickBot="1" x14ac:dyDescent="0.35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2" thickBot="1" x14ac:dyDescent="0.35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4.4" x14ac:dyDescent="0.3"/>
  <sheetData>
    <row r="1" spans="1:2" x14ac:dyDescent="0.3">
      <c r="A1" t="s">
        <v>14</v>
      </c>
      <c r="B1" t="s">
        <v>14</v>
      </c>
    </row>
    <row r="2" spans="1:2" x14ac:dyDescent="0.3">
      <c r="A2" t="s">
        <v>15</v>
      </c>
      <c r="B2" t="s">
        <v>15</v>
      </c>
    </row>
    <row r="3" spans="1:2" x14ac:dyDescent="0.3">
      <c r="B3" t="s">
        <v>16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  <row r="8" spans="1:2" x14ac:dyDescent="0.3">
      <c r="B8" t="s">
        <v>170</v>
      </c>
    </row>
    <row r="9" spans="1:2" x14ac:dyDescent="0.3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4.4" x14ac:dyDescent="0.3"/>
  <cols>
    <col min="1" max="1" width="25.5546875" bestFit="1" customWidth="1"/>
    <col min="2" max="2" width="14" bestFit="1" customWidth="1"/>
    <col min="3" max="3" width="11.109375" bestFit="1" customWidth="1"/>
    <col min="5" max="5" width="13" customWidth="1"/>
    <col min="7" max="7" width="10.88671875" bestFit="1" customWidth="1"/>
    <col min="9" max="9" width="10.88671875" bestFit="1" customWidth="1"/>
  </cols>
  <sheetData>
    <row r="1" spans="1:9" x14ac:dyDescent="0.3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6" x14ac:dyDescent="0.3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6" x14ac:dyDescent="0.3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6" x14ac:dyDescent="0.3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3">
      <c r="A5" s="64"/>
      <c r="B5" s="67"/>
      <c r="C5" s="67"/>
      <c r="D5" s="67"/>
      <c r="E5" s="67"/>
      <c r="G5" s="67"/>
      <c r="I5" s="67"/>
    </row>
    <row r="6" spans="1:9" x14ac:dyDescent="0.3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3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3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3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3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3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3">
      <c r="A12" s="64"/>
      <c r="B12" s="64"/>
      <c r="C12" s="64"/>
      <c r="D12" s="64"/>
      <c r="E12" s="64"/>
      <c r="G12" s="64"/>
      <c r="I12" s="64"/>
    </row>
    <row r="13" spans="1:9" x14ac:dyDescent="0.3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3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3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3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3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3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3">
      <c r="A19" s="72"/>
      <c r="B19" s="67"/>
      <c r="C19" s="64"/>
      <c r="D19" s="64"/>
      <c r="E19" s="67"/>
      <c r="G19" s="67"/>
      <c r="I19" s="67"/>
    </row>
    <row r="20" spans="1:9" x14ac:dyDescent="0.3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3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3">
      <c r="A22" s="64"/>
      <c r="B22" s="67"/>
      <c r="C22" s="64"/>
      <c r="D22" s="64"/>
      <c r="E22" s="67"/>
      <c r="G22" s="67"/>
      <c r="I22" s="67"/>
    </row>
    <row r="23" spans="1:9" x14ac:dyDescent="0.3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3">
      <c r="A24" s="64"/>
      <c r="B24" s="64"/>
      <c r="C24" s="64"/>
      <c r="D24" s="64"/>
      <c r="E24" s="64"/>
      <c r="G24" s="64"/>
      <c r="I24" s="64"/>
    </row>
    <row r="25" spans="1:9" x14ac:dyDescent="0.3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3">
      <c r="A28" s="8" t="s">
        <v>162</v>
      </c>
    </row>
    <row r="29" spans="1:9" x14ac:dyDescent="0.3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3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3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3">
      <c r="A32" t="s">
        <v>166</v>
      </c>
      <c r="B32" s="92">
        <v>125140</v>
      </c>
      <c r="C32" s="92"/>
      <c r="D32" s="93">
        <v>0.45</v>
      </c>
    </row>
    <row r="33" spans="1:4" x14ac:dyDescent="0.3">
      <c r="A33" t="s">
        <v>167</v>
      </c>
      <c r="B33" s="92">
        <v>100000</v>
      </c>
      <c r="C33" s="92"/>
      <c r="D33" s="94">
        <v>2</v>
      </c>
    </row>
    <row r="35" spans="1:4" x14ac:dyDescent="0.3">
      <c r="A35" s="8" t="s">
        <v>168</v>
      </c>
    </row>
    <row r="36" spans="1:4" x14ac:dyDescent="0.3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3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3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4.4" x14ac:dyDescent="0.3"/>
  <sheetData>
    <row r="1" spans="1:13" ht="18" x14ac:dyDescent="0.35">
      <c r="A1" s="32" t="s">
        <v>78</v>
      </c>
    </row>
    <row r="3" spans="1:13" x14ac:dyDescent="0.3">
      <c r="A3" s="33" t="s">
        <v>80</v>
      </c>
      <c r="B3" t="s">
        <v>79</v>
      </c>
    </row>
    <row r="4" spans="1:13" x14ac:dyDescent="0.3">
      <c r="A4" s="33" t="s">
        <v>81</v>
      </c>
      <c r="B4" t="s">
        <v>82</v>
      </c>
    </row>
    <row r="5" spans="1:13" x14ac:dyDescent="0.3">
      <c r="A5" s="33" t="s">
        <v>83</v>
      </c>
      <c r="B5" t="s">
        <v>87</v>
      </c>
    </row>
    <row r="6" spans="1:13" x14ac:dyDescent="0.3">
      <c r="A6" s="33" t="s">
        <v>84</v>
      </c>
      <c r="B6" t="s">
        <v>85</v>
      </c>
    </row>
    <row r="7" spans="1:13" ht="15" thickBot="1" x14ac:dyDescent="0.35">
      <c r="A7" s="33" t="s">
        <v>86</v>
      </c>
      <c r="B7" t="s">
        <v>88</v>
      </c>
    </row>
    <row r="8" spans="1:13" ht="15" thickBot="1" x14ac:dyDescent="0.35">
      <c r="A8" s="33" t="s">
        <v>89</v>
      </c>
      <c r="B8" t="s">
        <v>90</v>
      </c>
      <c r="G8" s="37">
        <v>0</v>
      </c>
    </row>
    <row r="9" spans="1:13" ht="15" thickBot="1" x14ac:dyDescent="0.35">
      <c r="A9" s="33" t="s">
        <v>91</v>
      </c>
      <c r="B9" t="s">
        <v>92</v>
      </c>
      <c r="G9" s="38">
        <v>0</v>
      </c>
    </row>
    <row r="10" spans="1:13" x14ac:dyDescent="0.3">
      <c r="A10" s="33" t="s">
        <v>93</v>
      </c>
      <c r="B10" t="s">
        <v>94</v>
      </c>
    </row>
    <row r="11" spans="1:13" ht="15" thickBot="1" x14ac:dyDescent="0.35">
      <c r="A11" s="33" t="s">
        <v>95</v>
      </c>
      <c r="B11" t="s">
        <v>96</v>
      </c>
    </row>
    <row r="12" spans="1:13" ht="15" thickBot="1" x14ac:dyDescent="0.35">
      <c r="A12" s="33" t="s">
        <v>97</v>
      </c>
      <c r="B12" t="s">
        <v>90</v>
      </c>
      <c r="G12" s="39">
        <v>0</v>
      </c>
    </row>
    <row r="13" spans="1:13" ht="15" thickBot="1" x14ac:dyDescent="0.35">
      <c r="A13" s="33" t="s">
        <v>98</v>
      </c>
      <c r="B13" t="s">
        <v>99</v>
      </c>
      <c r="G13" s="33"/>
      <c r="M13" s="35">
        <f>SUM(G9-G12)</f>
        <v>0</v>
      </c>
    </row>
    <row r="14" spans="1:13" ht="15" thickBot="1" x14ac:dyDescent="0.35">
      <c r="A14" s="33" t="s">
        <v>100</v>
      </c>
      <c r="B14" t="s">
        <v>111</v>
      </c>
    </row>
    <row r="15" spans="1:13" ht="15" thickBot="1" x14ac:dyDescent="0.35">
      <c r="A15" s="33" t="s">
        <v>101</v>
      </c>
      <c r="B15" t="s">
        <v>102</v>
      </c>
      <c r="G15" s="34">
        <f>SUM(G12+G8)</f>
        <v>0</v>
      </c>
    </row>
    <row r="16" spans="1:13" ht="15" thickBot="1" x14ac:dyDescent="0.35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3">
      <c r="A17" s="33" t="s">
        <v>105</v>
      </c>
      <c r="B17" t="s">
        <v>106</v>
      </c>
    </row>
    <row r="18" spans="1:2" x14ac:dyDescent="0.3">
      <c r="B18" t="s">
        <v>107</v>
      </c>
    </row>
    <row r="19" spans="1:2" x14ac:dyDescent="0.3">
      <c r="B19" t="s">
        <v>108</v>
      </c>
    </row>
    <row r="20" spans="1:2" x14ac:dyDescent="0.3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F30" sqref="F30"/>
    </sheetView>
  </sheetViews>
  <sheetFormatPr defaultRowHeight="14.4" x14ac:dyDescent="0.3"/>
  <cols>
    <col min="2" max="2" width="18.5546875" bestFit="1" customWidth="1"/>
    <col min="3" max="3" width="16.5546875" customWidth="1"/>
    <col min="4" max="4" width="36.109375" customWidth="1"/>
    <col min="5" max="5" width="20.44140625" bestFit="1" customWidth="1"/>
    <col min="6" max="6" width="15.88671875" bestFit="1" customWidth="1"/>
    <col min="7" max="7" width="14.44140625" bestFit="1" customWidth="1"/>
    <col min="8" max="8" width="16.44140625" bestFit="1" customWidth="1"/>
    <col min="9" max="11" width="10.5546875" bestFit="1" customWidth="1"/>
    <col min="12" max="12" width="11.5546875" bestFit="1" customWidth="1"/>
  </cols>
  <sheetData>
    <row r="1" spans="1:12" x14ac:dyDescent="0.3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3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3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3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3">
      <c r="A6" s="41"/>
      <c r="B6" s="40" t="s">
        <v>175</v>
      </c>
      <c r="C6" s="41"/>
      <c r="D6" s="45">
        <v>103.8</v>
      </c>
      <c r="E6" s="45">
        <v>15.6</v>
      </c>
      <c r="F6" s="45">
        <v>4.5999999999999996</v>
      </c>
      <c r="G6" s="45">
        <v>47.8</v>
      </c>
      <c r="H6" s="45">
        <v>12.4</v>
      </c>
      <c r="I6" s="45">
        <v>7</v>
      </c>
      <c r="J6" s="45">
        <v>27</v>
      </c>
      <c r="K6" s="45">
        <v>38.4</v>
      </c>
      <c r="L6" s="45">
        <f>SUM(D6:K6)</f>
        <v>256.59999999999997</v>
      </c>
    </row>
    <row r="7" spans="1:12" x14ac:dyDescent="0.3">
      <c r="A7" s="41"/>
      <c r="B7" s="40" t="s">
        <v>173</v>
      </c>
      <c r="C7" s="41"/>
      <c r="D7" s="45">
        <v>144.30000000000001</v>
      </c>
      <c r="E7" s="45">
        <v>25.4</v>
      </c>
      <c r="F7" s="45">
        <v>6.1</v>
      </c>
      <c r="G7" s="45">
        <v>90.2</v>
      </c>
      <c r="H7" s="45">
        <v>21.5</v>
      </c>
      <c r="I7" s="45">
        <v>17.7</v>
      </c>
      <c r="J7" s="45">
        <v>59.8</v>
      </c>
      <c r="K7" s="45">
        <v>81.599999999999994</v>
      </c>
      <c r="L7" s="45">
        <f t="shared" ref="L7:L12" si="0">SUM(D7:K7)</f>
        <v>446.6</v>
      </c>
    </row>
    <row r="8" spans="1:12" x14ac:dyDescent="0.3">
      <c r="A8" s="41"/>
      <c r="B8" s="40" t="s">
        <v>176</v>
      </c>
      <c r="C8" s="41"/>
      <c r="D8" s="45">
        <v>138.4</v>
      </c>
      <c r="E8" s="45">
        <v>20.5</v>
      </c>
      <c r="F8" s="45">
        <v>3.6</v>
      </c>
      <c r="G8" s="45">
        <v>63</v>
      </c>
      <c r="H8" s="45">
        <v>9</v>
      </c>
      <c r="I8" s="45">
        <v>16.600000000000001</v>
      </c>
      <c r="J8" s="45">
        <v>36</v>
      </c>
      <c r="K8" s="45">
        <v>57.4</v>
      </c>
      <c r="L8" s="45">
        <f t="shared" si="0"/>
        <v>344.5</v>
      </c>
    </row>
    <row r="9" spans="1:12" x14ac:dyDescent="0.3">
      <c r="A9" s="41"/>
      <c r="B9" s="40" t="s">
        <v>177</v>
      </c>
      <c r="C9" s="41"/>
      <c r="D9" s="45">
        <v>186.1</v>
      </c>
      <c r="E9" s="45">
        <v>25.5</v>
      </c>
      <c r="F9" s="45">
        <v>2.7</v>
      </c>
      <c r="G9" s="45">
        <v>91.8</v>
      </c>
      <c r="H9" s="45">
        <v>11.2</v>
      </c>
      <c r="I9" s="45">
        <v>23.6</v>
      </c>
      <c r="J9" s="45">
        <v>38.4</v>
      </c>
      <c r="K9" s="45">
        <v>46.2</v>
      </c>
      <c r="L9" s="45">
        <f t="shared" si="0"/>
        <v>425.49999999999994</v>
      </c>
    </row>
    <row r="10" spans="1:12" x14ac:dyDescent="0.3">
      <c r="A10" s="41"/>
      <c r="B10" s="40" t="s">
        <v>178</v>
      </c>
      <c r="C10" s="41"/>
      <c r="D10" s="45">
        <v>152.5</v>
      </c>
      <c r="E10" s="45">
        <v>29.6</v>
      </c>
      <c r="F10" s="45">
        <v>10.6</v>
      </c>
      <c r="G10" s="45">
        <v>106.2</v>
      </c>
      <c r="H10" s="45">
        <v>15.2</v>
      </c>
      <c r="I10" s="45">
        <v>21.1</v>
      </c>
      <c r="J10" s="45">
        <v>63.1</v>
      </c>
      <c r="K10" s="45">
        <v>81.3</v>
      </c>
      <c r="L10" s="45">
        <f t="shared" si="0"/>
        <v>479.6</v>
      </c>
    </row>
    <row r="11" spans="1:12" x14ac:dyDescent="0.3">
      <c r="A11" s="41"/>
      <c r="B11" s="40" t="s">
        <v>179</v>
      </c>
      <c r="C11" s="41"/>
      <c r="D11" s="45">
        <v>145.9</v>
      </c>
      <c r="E11" s="45">
        <v>32.1</v>
      </c>
      <c r="F11" s="45">
        <v>9.6</v>
      </c>
      <c r="G11" s="45">
        <v>126.3</v>
      </c>
      <c r="H11" s="45">
        <v>16.100000000000001</v>
      </c>
      <c r="I11" s="45">
        <v>28</v>
      </c>
      <c r="J11" s="45">
        <v>86.9</v>
      </c>
      <c r="K11" s="45">
        <v>105.2</v>
      </c>
      <c r="L11" s="45">
        <f t="shared" si="0"/>
        <v>550.1</v>
      </c>
    </row>
    <row r="12" spans="1:12" x14ac:dyDescent="0.3">
      <c r="A12" s="41"/>
      <c r="B12" s="40" t="s">
        <v>180</v>
      </c>
      <c r="C12" s="41"/>
      <c r="D12" s="45">
        <v>175</v>
      </c>
      <c r="E12" s="45">
        <v>30.6</v>
      </c>
      <c r="F12" s="45">
        <v>5.6</v>
      </c>
      <c r="G12" s="45">
        <v>149.5</v>
      </c>
      <c r="H12" s="45">
        <v>15.8</v>
      </c>
      <c r="I12" s="45">
        <v>29.2</v>
      </c>
      <c r="J12" s="45">
        <v>69.099999999999994</v>
      </c>
      <c r="K12" s="45">
        <v>86</v>
      </c>
      <c r="L12" s="45">
        <f t="shared" si="0"/>
        <v>560.79999999999995</v>
      </c>
    </row>
    <row r="13" spans="1:12" x14ac:dyDescent="0.3">
      <c r="A13" s="41"/>
      <c r="B13" s="96" t="s">
        <v>172</v>
      </c>
      <c r="C13" s="41"/>
      <c r="D13" s="45">
        <v>72.2</v>
      </c>
      <c r="E13" s="45">
        <v>13.8</v>
      </c>
      <c r="F13" s="45">
        <v>5.5</v>
      </c>
      <c r="G13" s="45">
        <v>48.1</v>
      </c>
      <c r="H13" s="45">
        <v>9</v>
      </c>
      <c r="I13" s="45">
        <v>6</v>
      </c>
      <c r="J13" s="45">
        <v>19.399999999999999</v>
      </c>
      <c r="K13" s="45">
        <v>17.2</v>
      </c>
      <c r="L13" s="45">
        <f>SUM(D13:K13)</f>
        <v>191.2</v>
      </c>
    </row>
    <row r="14" spans="1:12" x14ac:dyDescent="0.3">
      <c r="A14" s="41"/>
      <c r="B14" s="96" t="s">
        <v>174</v>
      </c>
      <c r="C14" s="41"/>
      <c r="D14" s="45">
        <v>89.2</v>
      </c>
      <c r="E14" s="45">
        <v>20.5</v>
      </c>
      <c r="F14" s="45">
        <v>10.1</v>
      </c>
      <c r="G14" s="45">
        <v>90.8</v>
      </c>
      <c r="H14" s="45">
        <v>17.8</v>
      </c>
      <c r="I14" s="45">
        <v>10.3</v>
      </c>
      <c r="J14" s="45">
        <v>47.3</v>
      </c>
      <c r="K14" s="45">
        <v>52.3</v>
      </c>
      <c r="L14" s="45">
        <f>SUM(D14:K14)</f>
        <v>338.3</v>
      </c>
    </row>
    <row r="15" spans="1:12" x14ac:dyDescent="0.3">
      <c r="A15" s="41"/>
      <c r="B15" s="42"/>
      <c r="C15" s="41"/>
      <c r="D15" s="76">
        <f>SUM(D6:D14)</f>
        <v>1207.4000000000001</v>
      </c>
      <c r="E15" s="76">
        <f t="shared" ref="E15:K15" si="1">SUM(E6:E14)</f>
        <v>213.6</v>
      </c>
      <c r="F15" s="76">
        <f t="shared" si="1"/>
        <v>58.400000000000006</v>
      </c>
      <c r="G15" s="76">
        <f t="shared" si="1"/>
        <v>813.69999999999993</v>
      </c>
      <c r="H15" s="76">
        <f t="shared" si="1"/>
        <v>128</v>
      </c>
      <c r="I15" s="76">
        <f t="shared" si="1"/>
        <v>159.5</v>
      </c>
      <c r="J15" s="76">
        <f t="shared" si="1"/>
        <v>446.99999999999994</v>
      </c>
      <c r="K15" s="76">
        <f t="shared" si="1"/>
        <v>565.6</v>
      </c>
      <c r="L15" s="76"/>
    </row>
    <row r="16" spans="1:12" x14ac:dyDescent="0.3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3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3">
      <c r="A18" s="41" t="s">
        <v>14</v>
      </c>
      <c r="B18" s="40" t="s">
        <v>175</v>
      </c>
      <c r="C18" s="41"/>
      <c r="D18" s="45">
        <v>449.79999999999995</v>
      </c>
      <c r="E18" s="45">
        <v>67.599999999999994</v>
      </c>
      <c r="F18" s="45">
        <v>19.933333333333334</v>
      </c>
      <c r="G18" s="45">
        <v>207.13333333333333</v>
      </c>
      <c r="H18" s="45">
        <v>53.733333333333341</v>
      </c>
      <c r="I18" s="45">
        <v>30.333333333333332</v>
      </c>
      <c r="J18" s="45">
        <v>117</v>
      </c>
      <c r="K18" s="45">
        <v>166.4</v>
      </c>
      <c r="L18" s="45">
        <f t="shared" ref="L18:L25" si="2">SUM(D18:K18)</f>
        <v>1111.9333333333334</v>
      </c>
    </row>
    <row r="19" spans="1:12" x14ac:dyDescent="0.3">
      <c r="A19" s="41" t="s">
        <v>15</v>
      </c>
      <c r="B19" s="40" t="s">
        <v>173</v>
      </c>
      <c r="C19" s="41"/>
      <c r="D19" s="45">
        <v>625.30000000000007</v>
      </c>
      <c r="E19" s="45">
        <v>110.06666666666666</v>
      </c>
      <c r="F19" s="45">
        <v>26.433333333333334</v>
      </c>
      <c r="G19" s="45">
        <v>390.86666666666673</v>
      </c>
      <c r="H19" s="45">
        <v>93.166666666666671</v>
      </c>
      <c r="I19" s="45">
        <v>76.7</v>
      </c>
      <c r="J19" s="45">
        <v>259.13333333333333</v>
      </c>
      <c r="K19" s="45">
        <v>353.59999999999997</v>
      </c>
      <c r="L19" s="45">
        <f t="shared" si="2"/>
        <v>1935.2666666666669</v>
      </c>
    </row>
    <row r="20" spans="1:12" x14ac:dyDescent="0.3">
      <c r="A20" s="41" t="s">
        <v>16</v>
      </c>
      <c r="B20" s="40" t="s">
        <v>176</v>
      </c>
      <c r="C20" s="41"/>
      <c r="D20" s="45">
        <v>599.73333333333335</v>
      </c>
      <c r="E20" s="45">
        <v>88.833333333333329</v>
      </c>
      <c r="F20" s="45">
        <v>15.600000000000001</v>
      </c>
      <c r="G20" s="45">
        <v>273</v>
      </c>
      <c r="H20" s="45">
        <v>39</v>
      </c>
      <c r="I20" s="45">
        <v>71.933333333333337</v>
      </c>
      <c r="J20" s="45">
        <v>156</v>
      </c>
      <c r="K20" s="45">
        <v>248.73333333333332</v>
      </c>
      <c r="L20" s="45">
        <f t="shared" si="2"/>
        <v>1492.8333333333335</v>
      </c>
    </row>
    <row r="21" spans="1:12" x14ac:dyDescent="0.3">
      <c r="A21" s="41" t="s">
        <v>17</v>
      </c>
      <c r="B21" s="40" t="s">
        <v>177</v>
      </c>
      <c r="C21" s="41"/>
      <c r="D21" s="45">
        <v>806.43333333333328</v>
      </c>
      <c r="E21" s="45">
        <v>110.5</v>
      </c>
      <c r="F21" s="45">
        <v>11.700000000000001</v>
      </c>
      <c r="G21" s="45">
        <v>397.79999999999995</v>
      </c>
      <c r="H21" s="45">
        <v>48.533333333333331</v>
      </c>
      <c r="I21" s="45">
        <v>102.26666666666667</v>
      </c>
      <c r="J21" s="45">
        <v>166.4</v>
      </c>
      <c r="K21" s="45">
        <v>200.20000000000002</v>
      </c>
      <c r="L21" s="45">
        <f t="shared" si="2"/>
        <v>1843.8333333333335</v>
      </c>
    </row>
    <row r="22" spans="1:12" x14ac:dyDescent="0.3">
      <c r="A22" s="41" t="s">
        <v>18</v>
      </c>
      <c r="B22" s="40" t="s">
        <v>178</v>
      </c>
      <c r="C22" s="41"/>
      <c r="D22" s="45">
        <v>660.83333333333337</v>
      </c>
      <c r="E22" s="45">
        <v>128.26666666666668</v>
      </c>
      <c r="F22" s="45">
        <v>45.93333333333333</v>
      </c>
      <c r="G22" s="45">
        <v>460.20000000000005</v>
      </c>
      <c r="H22" s="45">
        <v>65.86666666666666</v>
      </c>
      <c r="I22" s="45">
        <v>91.433333333333337</v>
      </c>
      <c r="J22" s="45">
        <v>273.43333333333334</v>
      </c>
      <c r="K22" s="45">
        <v>352.29999999999995</v>
      </c>
      <c r="L22" s="45">
        <f t="shared" si="2"/>
        <v>2078.2666666666664</v>
      </c>
    </row>
    <row r="23" spans="1:12" x14ac:dyDescent="0.3">
      <c r="A23" s="41" t="s">
        <v>19</v>
      </c>
      <c r="B23" s="40" t="s">
        <v>179</v>
      </c>
      <c r="C23" s="41"/>
      <c r="D23" s="45">
        <v>632.23333333333335</v>
      </c>
      <c r="E23" s="45">
        <v>139.1</v>
      </c>
      <c r="F23" s="45">
        <v>41.6</v>
      </c>
      <c r="G23" s="45">
        <v>547.29999999999995</v>
      </c>
      <c r="H23" s="45">
        <v>69.766666666666666</v>
      </c>
      <c r="I23" s="45">
        <v>121.33333333333333</v>
      </c>
      <c r="J23" s="45">
        <v>376.56666666666666</v>
      </c>
      <c r="K23" s="45">
        <v>455.86666666666673</v>
      </c>
      <c r="L23" s="45">
        <f t="shared" si="2"/>
        <v>2383.7666666666664</v>
      </c>
    </row>
    <row r="24" spans="1:12" x14ac:dyDescent="0.3">
      <c r="A24" s="41" t="s">
        <v>20</v>
      </c>
      <c r="B24" s="40" t="s">
        <v>180</v>
      </c>
      <c r="C24" s="41"/>
      <c r="D24" s="45">
        <v>758.33333333333337</v>
      </c>
      <c r="E24" s="45">
        <v>132.6</v>
      </c>
      <c r="F24" s="45">
        <v>24.266666666666666</v>
      </c>
      <c r="G24" s="45">
        <v>647.83333333333337</v>
      </c>
      <c r="H24" s="45">
        <v>68.466666666666669</v>
      </c>
      <c r="I24" s="45">
        <v>126.53333333333332</v>
      </c>
      <c r="J24" s="45">
        <v>299.43333333333334</v>
      </c>
      <c r="K24" s="45">
        <v>372.66666666666669</v>
      </c>
      <c r="L24" s="45">
        <f t="shared" si="2"/>
        <v>2430.1333333333332</v>
      </c>
    </row>
    <row r="25" spans="1:12" x14ac:dyDescent="0.3">
      <c r="A25" s="41" t="s">
        <v>170</v>
      </c>
      <c r="B25" s="96" t="s">
        <v>172</v>
      </c>
      <c r="D25" s="45">
        <v>312.86666666666667</v>
      </c>
      <c r="E25" s="45">
        <v>59.800000000000004</v>
      </c>
      <c r="F25" s="45">
        <v>23.833333333333332</v>
      </c>
      <c r="G25" s="45">
        <v>208.43333333333337</v>
      </c>
      <c r="H25" s="45">
        <v>39</v>
      </c>
      <c r="I25" s="45">
        <v>26</v>
      </c>
      <c r="J25" s="45">
        <v>84.066666666666663</v>
      </c>
      <c r="K25" s="45">
        <v>74.533333333333331</v>
      </c>
      <c r="L25" s="45">
        <f t="shared" si="2"/>
        <v>828.5333333333333</v>
      </c>
    </row>
    <row r="26" spans="1:12" x14ac:dyDescent="0.3">
      <c r="A26" s="41" t="s">
        <v>171</v>
      </c>
      <c r="B26" s="96" t="s">
        <v>174</v>
      </c>
      <c r="D26" s="45">
        <v>386.53333333333336</v>
      </c>
      <c r="E26" s="45">
        <v>88.833333333333329</v>
      </c>
      <c r="F26" s="45">
        <v>43.766666666666659</v>
      </c>
      <c r="G26" s="45">
        <v>393.46666666666664</v>
      </c>
      <c r="H26" s="45">
        <v>77.13333333333334</v>
      </c>
      <c r="I26" s="45">
        <v>44.633333333333333</v>
      </c>
      <c r="J26" s="45">
        <v>204.96666666666667</v>
      </c>
      <c r="K26" s="45">
        <v>226.63333333333333</v>
      </c>
      <c r="L26" s="45">
        <f>SUM(D26:K26)</f>
        <v>1465.9666666666667</v>
      </c>
    </row>
    <row r="27" spans="1:12" x14ac:dyDescent="0.3">
      <c r="D27" s="95"/>
      <c r="E27" s="95"/>
      <c r="F27" s="95"/>
      <c r="G27" s="95"/>
      <c r="H27" s="95"/>
      <c r="I27" s="95"/>
      <c r="J27" s="95"/>
      <c r="K27" s="95"/>
    </row>
    <row r="28" spans="1:12" x14ac:dyDescent="0.3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3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3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3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3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3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3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3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3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3">
      <c r="D37" s="95"/>
      <c r="E37" s="95"/>
      <c r="F37" s="95"/>
      <c r="G37" s="95"/>
      <c r="H37" s="95"/>
      <c r="I37" s="95"/>
      <c r="J37" s="95"/>
      <c r="K37" s="95"/>
    </row>
    <row r="38" spans="4:12" x14ac:dyDescent="0.3">
      <c r="D38" s="95"/>
      <c r="E38" s="95"/>
      <c r="F38" s="95"/>
      <c r="G38" s="95"/>
      <c r="H38" s="95"/>
      <c r="I38" s="95"/>
      <c r="J38" s="95"/>
      <c r="K38" s="95"/>
    </row>
    <row r="39" spans="4:12" x14ac:dyDescent="0.3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3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3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3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3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3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3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3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3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3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3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3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3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3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3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3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3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3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3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3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3">
      <c r="D59" s="95"/>
    </row>
    <row r="60" spans="4:12" x14ac:dyDescent="0.3">
      <c r="D60" s="95"/>
    </row>
  </sheetData>
  <sheetProtection algorithmName="SHA-512" hashValue="fQZ1DnRE2JqrsIjek6MdiBbzFCav3Ix3cFC5vTbTa5StF3YEgEWsQp0SHpRfRkvyz0O+pf/+fGMYIJko7TW2fA==" saltValue="WVe7Qf3SZRntvFsIvhgu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Jared Harris</cp:lastModifiedBy>
  <cp:lastPrinted>2015-03-12T09:59:14Z</cp:lastPrinted>
  <dcterms:created xsi:type="dcterms:W3CDTF">2014-04-24T09:30:48Z</dcterms:created>
  <dcterms:modified xsi:type="dcterms:W3CDTF">2025-12-10T09:49:50Z</dcterms:modified>
</cp:coreProperties>
</file>